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ndini\Desktop\"/>
    </mc:Choice>
  </mc:AlternateContent>
  <bookViews>
    <workbookView xWindow="-120" yWindow="-120" windowWidth="20730" windowHeight="11160"/>
  </bookViews>
  <sheets>
    <sheet name="Item" sheetId="1" r:id="rId1"/>
    <sheet name="ADC Noturno" sheetId="3" r:id="rId2"/>
  </sheets>
  <externalReferences>
    <externalReference r:id="rId3"/>
  </externalReferences>
  <definedNames>
    <definedName name="_xlnm.Print_Area" localSheetId="0">Item!$A$1:$D$94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Item!$A$1:$D$95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H16" i="3"/>
  <c r="G17" i="3"/>
  <c r="G16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D3" i="3"/>
  <c r="H3" i="3" s="1"/>
  <c r="D4" i="3"/>
  <c r="H4" i="3" s="1"/>
  <c r="D5" i="3"/>
  <c r="H5" i="3" s="1"/>
  <c r="D6" i="3"/>
  <c r="H6" i="3" s="1"/>
  <c r="D7" i="3"/>
  <c r="H7" i="3" s="1"/>
  <c r="D8" i="3"/>
  <c r="H8" i="3" s="1"/>
  <c r="D9" i="3"/>
  <c r="H9" i="3" s="1"/>
  <c r="D10" i="3"/>
  <c r="H10" i="3" s="1"/>
  <c r="D11" i="3"/>
  <c r="H11" i="3" s="1"/>
  <c r="D12" i="3"/>
  <c r="H12" i="3" s="1"/>
  <c r="D13" i="3"/>
  <c r="H13" i="3" s="1"/>
  <c r="D14" i="3"/>
  <c r="H14" i="3" s="1"/>
  <c r="D15" i="3"/>
  <c r="H15" i="3" s="1"/>
  <c r="D16" i="3"/>
  <c r="D17" i="3"/>
  <c r="H17" i="3" s="1"/>
  <c r="G15" i="3"/>
  <c r="G14" i="3"/>
  <c r="G13" i="3"/>
  <c r="G12" i="3"/>
  <c r="G11" i="3"/>
  <c r="G10" i="3"/>
  <c r="G9" i="3"/>
  <c r="G7" i="3"/>
  <c r="G6" i="3"/>
  <c r="G5" i="3"/>
  <c r="G4" i="3"/>
  <c r="G3" i="3"/>
  <c r="C90" i="1"/>
  <c r="C57" i="1"/>
  <c r="C42" i="1"/>
  <c r="C51" i="1" l="1"/>
  <c r="C73" i="1" s="1"/>
  <c r="C58" i="1"/>
  <c r="C74" i="1" s="1"/>
  <c r="D24" i="1"/>
  <c r="C66" i="1"/>
  <c r="C67" i="1" s="1"/>
  <c r="C68" i="1" s="1"/>
  <c r="C75" i="1" s="1"/>
  <c r="C47" i="1"/>
  <c r="C72" i="1" s="1"/>
  <c r="D15" i="1"/>
  <c r="C71" i="1"/>
  <c r="D57" i="1" l="1"/>
  <c r="C76" i="1"/>
  <c r="D42" i="1" l="1"/>
  <c r="D71" i="1" s="1"/>
  <c r="D47" i="1"/>
  <c r="D72" i="1" s="1"/>
  <c r="D68" i="1"/>
  <c r="D75" i="1" s="1"/>
  <c r="D58" i="1"/>
  <c r="D74" i="1" s="1"/>
  <c r="D51" i="1"/>
  <c r="D73" i="1" s="1"/>
  <c r="D76" i="1" l="1"/>
  <c r="D78" i="1" s="1"/>
  <c r="D93" i="1" l="1"/>
  <c r="D90" i="1" l="1"/>
</calcChain>
</file>

<file path=xl/sharedStrings.xml><?xml version="1.0" encoding="utf-8"?>
<sst xmlns="http://schemas.openxmlformats.org/spreadsheetml/2006/main" count="182" uniqueCount="158">
  <si>
    <t>1.1</t>
  </si>
  <si>
    <t>PLANILHA DE ESTIMATIVA DE CUSTOS - LUCRO REAL
CONFORME IN nº 02/2008, atualizada até a IN nº 04/2015</t>
  </si>
  <si>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</si>
  <si>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</si>
  <si>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</si>
  <si>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</si>
  <si>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</si>
  <si>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</si>
  <si>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</si>
  <si>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</si>
  <si>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</si>
  <si>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</si>
  <si>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</si>
  <si>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</si>
  <si>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</si>
  <si>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</si>
  <si>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</si>
  <si>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</si>
  <si>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</si>
  <si>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</si>
  <si>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 xml:space="preserve">Assistência Médico Hospitalar </t>
  </si>
  <si>
    <t xml:space="preserve">Seguro de vida </t>
  </si>
  <si>
    <t>TOTAL DOS BENEFÍCIOS MENSAIS E DIÁRIOS</t>
  </si>
  <si>
    <t>MÓDULO 3- INSUMOS DIVERSOS</t>
  </si>
  <si>
    <t>Insumos Diversos</t>
  </si>
  <si>
    <t>Uniformes</t>
  </si>
  <si>
    <t>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</si>
  <si>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</si>
  <si>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</si>
  <si>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</si>
  <si>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</si>
  <si>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</si>
  <si>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</si>
  <si>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</si>
  <si>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</si>
  <si>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</si>
  <si>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</si>
  <si>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</si>
  <si>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</si>
  <si>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</si>
  <si>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</si>
  <si>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</si>
  <si>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</si>
  <si>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PARÂMETROS</t>
  </si>
  <si>
    <t>4.3. AFASTAMENTO MATERNIDADE</t>
  </si>
  <si>
    <t>Afastamento maternidade</t>
  </si>
  <si>
    <t>Número de Meses de Afastamento Maternidade</t>
  </si>
  <si>
    <t>Incidência do 4.1. sobre afastamento maternidade</t>
  </si>
  <si>
    <t>Incidência anual de ocorrência de Afastamento Maternidade</t>
  </si>
  <si>
    <t>4.4. PROVISÃO P\ RESCISÃO</t>
  </si>
  <si>
    <t>Aviso Prévio Indenizado ( art. 7º, XXI, CF e 477, 487 e 491, CLT) (2)</t>
  </si>
  <si>
    <t>% dispensa com aviso prévio indenizado</t>
  </si>
  <si>
    <t xml:space="preserve">Incidência de FGTS sobre o aviso prévio indenizado </t>
  </si>
  <si>
    <t>% dispensa com aviso prévio trabalhado</t>
  </si>
  <si>
    <t>Aviso Prévio Trabalhado (art. 7º, inciso XXI, CF e 477, 487 e 491, CLT)</t>
  </si>
  <si>
    <t>TOTAL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</si>
  <si>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</si>
  <si>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</si>
  <si>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</si>
  <si>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</si>
  <si>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</si>
  <si>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</si>
  <si>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Quantidade média de faltas por doença no ano por posto</t>
  </si>
  <si>
    <t>Licença paternidade (art. 7º, inciso XIX, CF e 10, § 1º CLT)</t>
  </si>
  <si>
    <t>Quantidade média de dias de licença paternidade</t>
  </si>
  <si>
    <t>Faltas legais (art. 473 e 83, CLT)</t>
  </si>
  <si>
    <t>Incidência de Ocorrência de licença paternidade</t>
  </si>
  <si>
    <t>Acidente de Trabalho (arts. 19 a 23, Lei 8.213/91, art. 473, CLT e Lei nº 6.367/76)</t>
  </si>
  <si>
    <t>Quantidade média de ausências legais no ano por posto</t>
  </si>
  <si>
    <t xml:space="preserve">Subtotal </t>
  </si>
  <si>
    <t>Quantidade média de dias pagos em acidente de trabalho</t>
  </si>
  <si>
    <t>Incidência do 4.1. sobre o Custo da Reposição</t>
  </si>
  <si>
    <t>Percentual de Incidência de Acidentes de Trabalho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</si>
  <si>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</si>
  <si>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</si>
  <si>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</si>
  <si>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</si>
  <si>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</si>
  <si>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</si>
  <si>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</si>
  <si>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</si>
  <si>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</si>
  <si>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</si>
  <si>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</si>
  <si>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</si>
  <si>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</si>
  <si>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</si>
  <si>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</si>
  <si>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</si>
  <si>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</si>
  <si>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</si>
  <si>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</si>
  <si>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</si>
  <si>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</si>
  <si>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</si>
  <si>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</si>
  <si>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</si>
  <si>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</si>
  <si>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</si>
  <si>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</si>
  <si>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</si>
  <si>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</si>
  <si>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</si>
  <si>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</si>
  <si>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</si>
  <si>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</si>
  <si>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>Subitem</t>
  </si>
  <si>
    <t>1.8</t>
  </si>
  <si>
    <t>1.9</t>
  </si>
  <si>
    <t>1.11</t>
  </si>
  <si>
    <t>1.16</t>
  </si>
  <si>
    <t>1.22</t>
  </si>
  <si>
    <t>1.23</t>
  </si>
  <si>
    <t>1.25</t>
  </si>
  <si>
    <t>1.30</t>
  </si>
  <si>
    <t>1.32</t>
  </si>
  <si>
    <t>1.33</t>
  </si>
  <si>
    <t>1.34</t>
  </si>
  <si>
    <t>1.35</t>
  </si>
  <si>
    <t>1.38</t>
  </si>
  <si>
    <t>1.40</t>
  </si>
  <si>
    <t>Categoria</t>
  </si>
  <si>
    <t>Jornada de trabalho</t>
  </si>
  <si>
    <t>Salário Base</t>
  </si>
  <si>
    <t>CONTROLADOR DE OPERAÇÕES DE MÍDIAS AUDIOVISUAIS</t>
  </si>
  <si>
    <t>CONTROLADOR DE PROGRAMAÇÃO</t>
  </si>
  <si>
    <t>5 dias na semana: das 18 às 0h.</t>
  </si>
  <si>
    <t>5 dias na semana: das 15h às 0h.</t>
  </si>
  <si>
    <t>5 dias na semana: das 21h às 6h.</t>
  </si>
  <si>
    <t>EDITOR DE MÍDIA AUDIOVISUAL</t>
  </si>
  <si>
    <t>Seg-sex : das 18h às 0h.</t>
  </si>
  <si>
    <t>OPERADOR DE CONTROLE MESTRE</t>
  </si>
  <si>
    <t>Seg-sáb : das 18h às 0h.</t>
  </si>
  <si>
    <t>Sáb: das 0h às 6h. Dom: das 0h às 21h.</t>
  </si>
  <si>
    <t>OPERADOR DE MÍDIA AUDIOVISUAL</t>
  </si>
  <si>
    <t>REPÓRTER CINEMATOGRÁFICO PARA TV</t>
  </si>
  <si>
    <t>Seg-sex : das 18h às 23h.</t>
  </si>
  <si>
    <t>SONOPLASTA</t>
  </si>
  <si>
    <t>5 dias na semana: 0h às 6h.</t>
  </si>
  <si>
    <t>4 dias na semana: 6 horas diurnas. 1 dia na semana: das 0h às 6h.</t>
  </si>
  <si>
    <t>4 dias na semana: 6 horas diurnas. 1 dia na semana: das 18h às 0h.</t>
  </si>
  <si>
    <t>TÉCNICO DE SISTEMAS AUDIOVISUAIS</t>
  </si>
  <si>
    <t>WEB DESIGNER</t>
  </si>
  <si>
    <t>Seg-sex : das 15h às 0h.</t>
  </si>
  <si>
    <t>OPERADOR DE MULTIMÍDIA</t>
  </si>
  <si>
    <t>4.5</t>
  </si>
  <si>
    <t>Seg-sex : das 14h às 23h.</t>
  </si>
  <si>
    <t>JORNADA DE TRABALHO</t>
  </si>
  <si>
    <t>40%(Cláusula 10° CCT)</t>
  </si>
  <si>
    <t>Auxilio Alimentação (Cláusula 13° CCT - R$ 35,55 por dia trabalhado)</t>
  </si>
  <si>
    <t>Auxilio Transporte (R$ 15,00 por dia trabalhado - 6% SB desconto)</t>
  </si>
  <si>
    <t>Auxílio Funeral (Cláusula 18° CCT)</t>
  </si>
  <si>
    <t>Dias 
úteis/mês</t>
  </si>
  <si>
    <t>Total horas mensais
(contrato 62/2020-2°TA)</t>
  </si>
  <si>
    <t>Horas noturnas mensais</t>
  </si>
  <si>
    <t>INFORMAR A CCT UTILIZADA</t>
  </si>
  <si>
    <t>Informar a categoria</t>
  </si>
  <si>
    <t>Informar a jornada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</si>
</sst>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13">
    <xf numFmtId="0" fontId="0" fillId="0" borderId="0" xfId="0"/>
    <xf numFmtId="167" fontId="5" fillId="4" borderId="1" xfId="0" applyNumberFormat="1" applyFont="1" applyFill="1" applyBorder="1" applyAlignment="1" applyProtection="1">
      <alignment vertical="center"/>
      <protection locked="0"/>
    </xf>
    <xf numFmtId="170" fontId="2" fillId="4" borderId="1" xfId="3" applyNumberFormat="1" applyFont="1" applyFill="1" applyBorder="1" applyAlignment="1" applyProtection="1">
      <alignment horizontal="right" vertical="center"/>
      <protection locked="0"/>
    </xf>
    <xf numFmtId="10" fontId="2" fillId="6" borderId="1" xfId="3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1" applyFont="1"/>
    <xf numFmtId="0" fontId="18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9" fontId="17" fillId="3" borderId="1" xfId="0" applyNumberFormat="1" applyFont="1" applyFill="1" applyBorder="1"/>
    <xf numFmtId="43" fontId="17" fillId="3" borderId="0" xfId="0" applyNumberFormat="1" applyFont="1" applyFill="1"/>
    <xf numFmtId="0" fontId="17" fillId="4" borderId="0" xfId="0" applyFont="1" applyFill="1" applyAlignment="1">
      <alignment horizontal="right"/>
    </xf>
    <xf numFmtId="0" fontId="17" fillId="4" borderId="0" xfId="0" applyFont="1" applyFill="1"/>
    <xf numFmtId="43" fontId="17" fillId="4" borderId="0" xfId="1" applyFont="1" applyFill="1"/>
    <xf numFmtId="167" fontId="5" fillId="4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Continuous" vertical="center" wrapText="1"/>
    </xf>
    <xf numFmtId="10" fontId="5" fillId="0" borderId="5" xfId="3" applyNumberFormat="1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horizontal="centerContinuous"/>
    </xf>
    <xf numFmtId="0" fontId="5" fillId="0" borderId="0" xfId="0" applyFont="1" applyProtection="1"/>
    <xf numFmtId="0" fontId="3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Continuous" vertical="center"/>
    </xf>
    <xf numFmtId="0" fontId="3" fillId="3" borderId="1" xfId="0" applyFont="1" applyFill="1" applyBorder="1" applyAlignment="1" applyProtection="1">
      <alignment horizontal="centerContinuous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Protection="1"/>
    <xf numFmtId="165" fontId="8" fillId="4" borderId="1" xfId="0" applyNumberFormat="1" applyFont="1" applyFill="1" applyBorder="1" applyAlignment="1" applyProtection="1">
      <alignment vertical="center"/>
    </xf>
    <xf numFmtId="165" fontId="9" fillId="4" borderId="1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Protection="1"/>
    <xf numFmtId="10" fontId="2" fillId="2" borderId="1" xfId="3" applyNumberFormat="1" applyFont="1" applyFill="1" applyBorder="1" applyAlignment="1" applyProtection="1">
      <alignment horizontal="center" vertical="center"/>
    </xf>
    <xf numFmtId="166" fontId="2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vertical="center"/>
    </xf>
    <xf numFmtId="10" fontId="5" fillId="0" borderId="1" xfId="3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 wrapText="1"/>
    </xf>
    <xf numFmtId="10" fontId="5" fillId="0" borderId="1" xfId="3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168" fontId="12" fillId="0" borderId="1" xfId="3" applyNumberFormat="1" applyFont="1" applyBorder="1" applyAlignment="1" applyProtection="1">
      <alignment vertical="center"/>
    </xf>
    <xf numFmtId="167" fontId="2" fillId="6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5" fillId="2" borderId="1" xfId="0" applyFont="1" applyFill="1" applyBorder="1" applyAlignment="1" applyProtection="1">
      <alignment vertical="center"/>
    </xf>
    <xf numFmtId="167" fontId="5" fillId="4" borderId="1" xfId="4" applyNumberFormat="1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vertical="center"/>
    </xf>
    <xf numFmtId="169" fontId="5" fillId="0" borderId="0" xfId="0" applyNumberFormat="1" applyFont="1" applyProtection="1"/>
    <xf numFmtId="0" fontId="10" fillId="5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67" fontId="2" fillId="0" borderId="1" xfId="0" applyNumberFormat="1" applyFont="1" applyBorder="1" applyAlignment="1" applyProtection="1">
      <alignment vertical="center"/>
    </xf>
    <xf numFmtId="10" fontId="2" fillId="0" borderId="1" xfId="3" applyNumberFormat="1" applyFont="1" applyBorder="1" applyAlignment="1" applyProtection="1">
      <alignment horizontal="center" vertical="center"/>
    </xf>
    <xf numFmtId="167" fontId="2" fillId="0" borderId="1" xfId="0" applyNumberFormat="1" applyFont="1" applyBorder="1" applyAlignment="1" applyProtection="1">
      <alignment horizontal="center" vertical="center"/>
    </xf>
    <xf numFmtId="170" fontId="5" fillId="0" borderId="1" xfId="3" applyNumberFormat="1" applyFont="1" applyBorder="1" applyAlignment="1" applyProtection="1">
      <alignment vertical="center"/>
    </xf>
    <xf numFmtId="167" fontId="5" fillId="0" borderId="1" xfId="0" applyNumberFormat="1" applyFont="1" applyBorder="1" applyAlignment="1" applyProtection="1">
      <alignment vertical="center"/>
    </xf>
    <xf numFmtId="0" fontId="11" fillId="7" borderId="1" xfId="0" applyFont="1" applyFill="1" applyBorder="1" applyAlignment="1" applyProtection="1">
      <alignment horizontal="right" vertical="center"/>
    </xf>
    <xf numFmtId="170" fontId="12" fillId="7" borderId="1" xfId="3" applyNumberFormat="1" applyFont="1" applyFill="1" applyBorder="1" applyAlignment="1" applyProtection="1">
      <alignment vertical="center"/>
    </xf>
    <xf numFmtId="167" fontId="12" fillId="7" borderId="1" xfId="3" applyNumberFormat="1" applyFont="1" applyFill="1" applyBorder="1" applyAlignment="1" applyProtection="1">
      <alignment vertical="center"/>
    </xf>
    <xf numFmtId="0" fontId="14" fillId="0" borderId="0" xfId="0" applyFont="1" applyProtection="1"/>
    <xf numFmtId="170" fontId="14" fillId="0" borderId="0" xfId="0" applyNumberFormat="1" applyFont="1" applyProtection="1"/>
    <xf numFmtId="170" fontId="5" fillId="4" borderId="1" xfId="3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10" fontId="5" fillId="4" borderId="1" xfId="3" applyNumberFormat="1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170" fontId="5" fillId="0" borderId="1" xfId="3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wrapText="1"/>
    </xf>
    <xf numFmtId="9" fontId="2" fillId="0" borderId="1" xfId="0" applyNumberFormat="1" applyFont="1" applyBorder="1" applyAlignment="1" applyProtection="1">
      <alignment horizontal="center" vertical="center"/>
    </xf>
    <xf numFmtId="170" fontId="5" fillId="0" borderId="1" xfId="3" applyNumberFormat="1" applyFont="1" applyBorder="1" applyAlignment="1" applyProtection="1">
      <alignment horizontal="right" vertical="center"/>
    </xf>
    <xf numFmtId="9" fontId="5" fillId="0" borderId="1" xfId="0" applyNumberFormat="1" applyFont="1" applyBorder="1" applyAlignment="1" applyProtection="1">
      <alignment horizontal="center" vertical="center"/>
    </xf>
    <xf numFmtId="43" fontId="5" fillId="0" borderId="0" xfId="0" applyNumberFormat="1" applyFont="1" applyProtection="1"/>
    <xf numFmtId="0" fontId="5" fillId="4" borderId="1" xfId="0" applyFont="1" applyFill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170" fontId="2" fillId="0" borderId="1" xfId="3" applyNumberFormat="1" applyFont="1" applyFill="1" applyBorder="1" applyAlignment="1" applyProtection="1">
      <alignment vertical="center"/>
    </xf>
    <xf numFmtId="10" fontId="12" fillId="7" borderId="1" xfId="3" applyNumberFormat="1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10" fontId="5" fillId="0" borderId="1" xfId="3" applyNumberFormat="1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left" vertical="center"/>
    </xf>
    <xf numFmtId="10" fontId="2" fillId="6" borderId="1" xfId="3" applyNumberFormat="1" applyFont="1" applyFill="1" applyBorder="1" applyAlignment="1" applyProtection="1">
      <alignment vertical="center"/>
    </xf>
    <xf numFmtId="167" fontId="2" fillId="6" borderId="1" xfId="3" applyNumberFormat="1" applyFont="1" applyFill="1" applyBorder="1" applyAlignment="1" applyProtection="1">
      <alignment vertical="center"/>
    </xf>
    <xf numFmtId="10" fontId="12" fillId="6" borderId="1" xfId="3" applyNumberFormat="1" applyFont="1" applyFill="1" applyBorder="1" applyAlignment="1" applyProtection="1">
      <alignment vertical="center"/>
    </xf>
    <xf numFmtId="167" fontId="12" fillId="6" borderId="1" xfId="3" applyNumberFormat="1" applyFont="1" applyFill="1" applyBorder="1" applyAlignment="1" applyProtection="1">
      <alignment vertical="center"/>
    </xf>
    <xf numFmtId="0" fontId="11" fillId="0" borderId="1" xfId="0" applyFont="1" applyBorder="1" applyAlignment="1" applyProtection="1">
      <alignment horizontal="right" vertical="center"/>
    </xf>
    <xf numFmtId="10" fontId="12" fillId="0" borderId="1" xfId="3" applyNumberFormat="1" applyFont="1" applyBorder="1" applyAlignment="1" applyProtection="1">
      <alignment vertical="center"/>
    </xf>
    <xf numFmtId="167" fontId="12" fillId="0" borderId="1" xfId="3" applyNumberFormat="1" applyFont="1" applyBorder="1" applyAlignment="1" applyProtection="1">
      <alignment vertical="center"/>
    </xf>
    <xf numFmtId="0" fontId="11" fillId="7" borderId="1" xfId="0" applyFont="1" applyFill="1" applyBorder="1" applyAlignment="1" applyProtection="1">
      <alignment vertical="center"/>
    </xf>
    <xf numFmtId="169" fontId="2" fillId="6" borderId="1" xfId="3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71" fontId="5" fillId="0" borderId="0" xfId="2" applyFont="1" applyProtection="1"/>
    <xf numFmtId="0" fontId="2" fillId="0" borderId="1" xfId="0" applyFont="1" applyBorder="1" applyProtection="1"/>
    <xf numFmtId="169" fontId="5" fillId="0" borderId="0" xfId="4" applyNumberFormat="1" applyFont="1" applyProtection="1"/>
    <xf numFmtId="0" fontId="11" fillId="0" borderId="2" xfId="0" applyFont="1" applyBorder="1" applyAlignment="1" applyProtection="1">
      <alignment horizontal="center" vertical="center"/>
    </xf>
    <xf numFmtId="167" fontId="2" fillId="0" borderId="1" xfId="4" applyNumberFormat="1" applyFont="1" applyBorder="1" applyAlignment="1" applyProtection="1">
      <alignment vertical="center"/>
    </xf>
    <xf numFmtId="0" fontId="5" fillId="0" borderId="1" xfId="0" applyFont="1" applyBorder="1" applyProtection="1"/>
    <xf numFmtId="10" fontId="5" fillId="6" borderId="1" xfId="3" applyNumberFormat="1" applyFont="1" applyFill="1" applyBorder="1" applyAlignment="1" applyProtection="1">
      <alignment vertical="center"/>
    </xf>
    <xf numFmtId="167" fontId="5" fillId="0" borderId="1" xfId="4" applyNumberFormat="1" applyFont="1" applyBorder="1" applyAlignment="1" applyProtection="1">
      <alignment vertical="center"/>
    </xf>
    <xf numFmtId="10" fontId="5" fillId="6" borderId="1" xfId="3" applyNumberFormat="1" applyFont="1" applyFill="1" applyBorder="1" applyProtection="1"/>
    <xf numFmtId="0" fontId="12" fillId="0" borderId="1" xfId="0" applyFont="1" applyBorder="1" applyAlignment="1" applyProtection="1">
      <alignment vertical="center" wrapText="1"/>
    </xf>
    <xf numFmtId="167" fontId="12" fillId="7" borderId="1" xfId="0" applyNumberFormat="1" applyFont="1" applyFill="1" applyBorder="1" applyAlignment="1" applyProtection="1">
      <alignment vertical="center"/>
    </xf>
    <xf numFmtId="0" fontId="15" fillId="0" borderId="0" xfId="0" applyFo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" fontId="14" fillId="0" borderId="1" xfId="2" applyNumberFormat="1" applyFont="1" applyBorder="1" applyAlignment="1" applyProtection="1">
      <alignment horizontal="center" vertical="center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10" fontId="5" fillId="0" borderId="0" xfId="3" applyNumberFormat="1" applyFont="1" applyProtection="1"/>
    <xf numFmtId="0" fontId="11" fillId="0" borderId="1" xfId="0" applyFont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</cellXfs>
  <cellStyles count="6">
    <cellStyle name="Moeda" xfId="2" builtinId="4"/>
    <cellStyle name="Normal" xfId="0" builtinId="0"/>
    <cellStyle name="Normal 2" xfId="4"/>
    <cellStyle name="Porcentagem" xfId="3" builtinId="5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95"/>
  <sheetViews>
    <sheetView tabSelected="1" workbookViewId="0">
      <selection activeCell="C85" sqref="C85"/>
    </sheetView>
  </sheetViews>
  <sheetFormatPr defaultColWidth="11.42578125" defaultRowHeight="12" x14ac:dyDescent="0.2"/>
  <cols>
    <col min="1" max="1" width="30.5703125" style="20" bestFit="1" customWidth="1"/>
    <col min="2" max="2" width="90" style="20" customWidth="1"/>
    <col min="3" max="3" width="17.5703125" style="105" customWidth="1"/>
    <col min="4" max="4" width="18.85546875" style="20" customWidth="1"/>
    <col min="5" max="5" width="2.7109375" style="20" customWidth="1"/>
    <col min="6" max="6" width="43.85546875" style="20" customWidth="1"/>
    <col min="7" max="7" width="5.5703125" style="20" bestFit="1" customWidth="1"/>
    <col min="8" max="16384" width="11.42578125" style="20"/>
  </cols>
  <sheetData>
    <row r="1" spans="1:4" ht="33.75" customHeight="1" x14ac:dyDescent="0.2">
      <c r="A1" s="16" t="s">
        <v>0</v>
      </c>
      <c r="B1" s="17" t="s">
        <v>1</v>
      </c>
      <c r="C1" s="18"/>
      <c r="D1" s="19"/>
    </row>
    <row r="2" spans="1:4" ht="21" customHeight="1" x14ac:dyDescent="0.2">
      <c r="A2" s="21" t="s">
        <v>2</v>
      </c>
      <c r="B2" s="22" t="s">
        <v>156</v>
      </c>
      <c r="C2" s="22"/>
      <c r="D2" s="22"/>
    </row>
    <row r="3" spans="1:4" ht="21" customHeight="1" x14ac:dyDescent="0.2">
      <c r="A3" s="21" t="s">
        <v>147</v>
      </c>
      <c r="B3" s="22" t="s">
        <v>157</v>
      </c>
      <c r="C3" s="22"/>
      <c r="D3" s="22"/>
    </row>
    <row r="4" spans="1:4" ht="21" customHeight="1" x14ac:dyDescent="0.2">
      <c r="A4" s="21" t="s">
        <v>3</v>
      </c>
      <c r="B4" s="23" t="s">
        <v>155</v>
      </c>
      <c r="C4" s="21" t="s">
        <v>4</v>
      </c>
      <c r="D4" s="24"/>
    </row>
    <row r="5" spans="1:4" s="28" customFormat="1" ht="21.75" customHeight="1" x14ac:dyDescent="0.2">
      <c r="A5" s="25"/>
      <c r="B5" s="26"/>
      <c r="C5" s="26"/>
      <c r="D5" s="27" t="s">
        <v>5</v>
      </c>
    </row>
    <row r="6" spans="1:4" s="31" customFormat="1" x14ac:dyDescent="0.2">
      <c r="A6" s="107" t="s">
        <v>6</v>
      </c>
      <c r="B6" s="107"/>
      <c r="C6" s="29" t="s">
        <v>7</v>
      </c>
      <c r="D6" s="30" t="s">
        <v>8</v>
      </c>
    </row>
    <row r="7" spans="1:4" s="31" customFormat="1" ht="11.45" customHeight="1" x14ac:dyDescent="0.2">
      <c r="A7" s="108"/>
      <c r="B7" s="32" t="s">
        <v>9</v>
      </c>
      <c r="C7" s="33"/>
      <c r="D7" s="15">
        <v>0</v>
      </c>
    </row>
    <row r="8" spans="1:4" s="31" customFormat="1" x14ac:dyDescent="0.2">
      <c r="A8" s="108"/>
      <c r="B8" s="34" t="s">
        <v>10</v>
      </c>
      <c r="C8" s="33"/>
      <c r="D8" s="1"/>
    </row>
    <row r="9" spans="1:4" s="31" customFormat="1" ht="11.45" customHeight="1" x14ac:dyDescent="0.2">
      <c r="A9" s="108"/>
      <c r="B9" s="32" t="s">
        <v>11</v>
      </c>
      <c r="C9" s="33"/>
      <c r="D9" s="1"/>
    </row>
    <row r="10" spans="1:4" s="31" customFormat="1" ht="11.45" customHeight="1" x14ac:dyDescent="0.2">
      <c r="A10" s="108"/>
      <c r="B10" s="32" t="s">
        <v>12</v>
      </c>
      <c r="C10" s="33"/>
      <c r="D10" s="1"/>
    </row>
    <row r="11" spans="1:4" s="31" customFormat="1" ht="11.45" customHeight="1" x14ac:dyDescent="0.2">
      <c r="A11" s="108"/>
      <c r="B11" s="32" t="s">
        <v>13</v>
      </c>
      <c r="C11" s="35"/>
      <c r="D11" s="1"/>
    </row>
    <row r="12" spans="1:4" s="31" customFormat="1" ht="11.45" customHeight="1" x14ac:dyDescent="0.2">
      <c r="A12" s="108"/>
      <c r="B12" s="32" t="s">
        <v>14</v>
      </c>
      <c r="C12" s="35"/>
      <c r="D12" s="1"/>
    </row>
    <row r="13" spans="1:4" s="31" customFormat="1" ht="11.45" customHeight="1" x14ac:dyDescent="0.2">
      <c r="A13" s="108"/>
      <c r="B13" s="32" t="s">
        <v>15</v>
      </c>
      <c r="C13" s="35"/>
      <c r="D13" s="1"/>
    </row>
    <row r="14" spans="1:4" s="31" customFormat="1" ht="11.45" customHeight="1" x14ac:dyDescent="0.2">
      <c r="A14" s="108"/>
      <c r="B14" s="32" t="s">
        <v>16</v>
      </c>
      <c r="C14" s="35"/>
      <c r="D14" s="1"/>
    </row>
    <row r="15" spans="1:4" s="39" customFormat="1" x14ac:dyDescent="0.2">
      <c r="A15" s="108"/>
      <c r="B15" s="36" t="s">
        <v>17</v>
      </c>
      <c r="C15" s="37"/>
      <c r="D15" s="38">
        <f>ROUND(SUM(D7:D14),2)</f>
        <v>0</v>
      </c>
    </row>
    <row r="16" spans="1:4" ht="13.5" customHeight="1" x14ac:dyDescent="0.2">
      <c r="A16" s="107" t="s">
        <v>18</v>
      </c>
      <c r="B16" s="107"/>
      <c r="C16" s="40"/>
      <c r="D16" s="40"/>
    </row>
    <row r="17" spans="1:8" ht="13.5" customHeight="1" x14ac:dyDescent="0.2">
      <c r="A17" s="109"/>
      <c r="B17" s="32" t="s">
        <v>150</v>
      </c>
      <c r="C17" s="33"/>
      <c r="D17" s="41"/>
    </row>
    <row r="18" spans="1:8" ht="13.5" customHeight="1" x14ac:dyDescent="0.2">
      <c r="A18" s="109"/>
      <c r="B18" s="32" t="s">
        <v>149</v>
      </c>
      <c r="C18" s="33"/>
      <c r="D18" s="1"/>
    </row>
    <row r="19" spans="1:8" ht="13.5" hidden="1" customHeight="1" x14ac:dyDescent="0.2">
      <c r="A19" s="109"/>
      <c r="B19" s="32" t="s">
        <v>19</v>
      </c>
      <c r="C19" s="33"/>
      <c r="D19" s="1"/>
    </row>
    <row r="20" spans="1:8" ht="13.5" customHeight="1" x14ac:dyDescent="0.2">
      <c r="A20" s="109"/>
      <c r="B20" s="32" t="s">
        <v>20</v>
      </c>
      <c r="C20" s="33"/>
      <c r="D20" s="1"/>
    </row>
    <row r="21" spans="1:8" ht="13.5" customHeight="1" x14ac:dyDescent="0.2">
      <c r="A21" s="109"/>
      <c r="B21" s="32" t="s">
        <v>151</v>
      </c>
      <c r="C21" s="33"/>
      <c r="D21" s="1"/>
    </row>
    <row r="22" spans="1:8" ht="13.5" customHeight="1" x14ac:dyDescent="0.2">
      <c r="A22" s="109"/>
      <c r="B22" s="32" t="s">
        <v>21</v>
      </c>
      <c r="C22" s="33"/>
      <c r="D22" s="1"/>
    </row>
    <row r="23" spans="1:8" ht="13.5" hidden="1" customHeight="1" x14ac:dyDescent="0.2">
      <c r="A23" s="109"/>
      <c r="B23" s="32"/>
      <c r="C23" s="33"/>
      <c r="D23" s="1"/>
    </row>
    <row r="24" spans="1:8" ht="13.5" customHeight="1" x14ac:dyDescent="0.2">
      <c r="A24" s="109"/>
      <c r="B24" s="36" t="s">
        <v>22</v>
      </c>
      <c r="C24" s="33"/>
      <c r="D24" s="38">
        <f>ROUND(SUM(D17:D23),2)</f>
        <v>0</v>
      </c>
    </row>
    <row r="25" spans="1:8" ht="13.5" customHeight="1" x14ac:dyDescent="0.2">
      <c r="A25" s="107" t="s">
        <v>23</v>
      </c>
      <c r="B25" s="107"/>
      <c r="C25" s="42"/>
      <c r="D25" s="40"/>
      <c r="G25" s="43"/>
    </row>
    <row r="26" spans="1:8" ht="13.5" customHeight="1" x14ac:dyDescent="0.2">
      <c r="A26" s="44"/>
      <c r="B26" s="45" t="s">
        <v>24</v>
      </c>
      <c r="C26" s="33"/>
      <c r="D26" s="46"/>
      <c r="G26" s="43"/>
      <c r="H26" s="43"/>
    </row>
    <row r="27" spans="1:8" ht="13.5" customHeight="1" x14ac:dyDescent="0.2">
      <c r="A27" s="110"/>
      <c r="B27" s="32" t="s">
        <v>25</v>
      </c>
      <c r="C27" s="33"/>
      <c r="D27" s="1"/>
    </row>
    <row r="28" spans="1:8" ht="13.5" customHeight="1" x14ac:dyDescent="0.2">
      <c r="A28" s="110"/>
      <c r="B28" s="32" t="s">
        <v>26</v>
      </c>
      <c r="C28" s="33"/>
      <c r="D28" s="1"/>
    </row>
    <row r="29" spans="1:8" ht="13.5" customHeight="1" x14ac:dyDescent="0.2">
      <c r="A29" s="110"/>
      <c r="B29" s="32"/>
      <c r="C29" s="33"/>
      <c r="D29" s="1"/>
    </row>
    <row r="30" spans="1:8" ht="13.5" customHeight="1" x14ac:dyDescent="0.2">
      <c r="A30" s="110"/>
      <c r="B30" s="32"/>
      <c r="C30" s="33"/>
      <c r="D30" s="1"/>
    </row>
    <row r="31" spans="1:8" ht="13.5" customHeight="1" x14ac:dyDescent="0.2">
      <c r="A31" s="110"/>
      <c r="B31" s="36" t="s">
        <v>27</v>
      </c>
      <c r="C31" s="33"/>
      <c r="D31" s="38">
        <f>SUM(D27:D30)</f>
        <v>0</v>
      </c>
    </row>
    <row r="32" spans="1:8" ht="13.5" customHeight="1" x14ac:dyDescent="0.2">
      <c r="A32" s="107" t="s">
        <v>28</v>
      </c>
      <c r="B32" s="107"/>
      <c r="C32" s="42"/>
      <c r="D32" s="40"/>
    </row>
    <row r="33" spans="1:6" x14ac:dyDescent="0.2">
      <c r="A33" s="106" t="s">
        <v>29</v>
      </c>
      <c r="B33" s="106"/>
      <c r="C33" s="47" t="s">
        <v>7</v>
      </c>
      <c r="D33" s="48" t="s">
        <v>30</v>
      </c>
    </row>
    <row r="34" spans="1:6" ht="11.45" customHeight="1" x14ac:dyDescent="0.2">
      <c r="A34" s="108"/>
      <c r="B34" s="32" t="s">
        <v>31</v>
      </c>
      <c r="C34" s="49"/>
      <c r="D34" s="50"/>
    </row>
    <row r="35" spans="1:6" ht="11.45" customHeight="1" x14ac:dyDescent="0.2">
      <c r="A35" s="108"/>
      <c r="B35" s="32" t="s">
        <v>32</v>
      </c>
      <c r="C35" s="49"/>
      <c r="D35" s="50"/>
    </row>
    <row r="36" spans="1:6" ht="11.45" customHeight="1" x14ac:dyDescent="0.2">
      <c r="A36" s="108"/>
      <c r="B36" s="32" t="s">
        <v>33</v>
      </c>
      <c r="C36" s="49"/>
      <c r="D36" s="50"/>
    </row>
    <row r="37" spans="1:6" ht="11.45" customHeight="1" x14ac:dyDescent="0.2">
      <c r="A37" s="108"/>
      <c r="B37" s="32" t="s">
        <v>34</v>
      </c>
      <c r="C37" s="49"/>
      <c r="D37" s="50"/>
    </row>
    <row r="38" spans="1:6" ht="11.45" customHeight="1" x14ac:dyDescent="0.2">
      <c r="A38" s="108"/>
      <c r="B38" s="32" t="s">
        <v>35</v>
      </c>
      <c r="C38" s="49"/>
      <c r="D38" s="50"/>
    </row>
    <row r="39" spans="1:6" ht="11.45" customHeight="1" x14ac:dyDescent="0.2">
      <c r="A39" s="108"/>
      <c r="B39" s="32" t="s">
        <v>36</v>
      </c>
      <c r="C39" s="49"/>
      <c r="D39" s="50"/>
    </row>
    <row r="40" spans="1:6" x14ac:dyDescent="0.2">
      <c r="A40" s="108"/>
      <c r="B40" s="34" t="s">
        <v>37</v>
      </c>
      <c r="C40" s="2"/>
      <c r="D40" s="50"/>
    </row>
    <row r="41" spans="1:6" ht="12" customHeight="1" x14ac:dyDescent="0.2">
      <c r="A41" s="108"/>
      <c r="B41" s="32" t="s">
        <v>38</v>
      </c>
      <c r="C41" s="49"/>
      <c r="D41" s="50"/>
    </row>
    <row r="42" spans="1:6" s="54" customFormat="1" ht="13.9" customHeight="1" x14ac:dyDescent="0.2">
      <c r="A42" s="108"/>
      <c r="B42" s="51" t="s">
        <v>39</v>
      </c>
      <c r="C42" s="52">
        <f>SUM(C34:C41)</f>
        <v>0</v>
      </c>
      <c r="D42" s="53">
        <f>ROUND(SUM(D34:D41),2)</f>
        <v>0</v>
      </c>
      <c r="F42" s="55"/>
    </row>
    <row r="43" spans="1:6" x14ac:dyDescent="0.2">
      <c r="A43" s="106" t="s">
        <v>40</v>
      </c>
      <c r="B43" s="106"/>
      <c r="C43" s="47" t="s">
        <v>7</v>
      </c>
      <c r="D43" s="48" t="s">
        <v>30</v>
      </c>
    </row>
    <row r="44" spans="1:6" ht="11.45" customHeight="1" x14ac:dyDescent="0.2">
      <c r="A44" s="108"/>
      <c r="B44" s="32" t="s">
        <v>41</v>
      </c>
      <c r="C44" s="56"/>
      <c r="D44" s="50"/>
    </row>
    <row r="45" spans="1:6" ht="13.5" customHeight="1" x14ac:dyDescent="0.2">
      <c r="A45" s="108"/>
      <c r="B45" s="57" t="s">
        <v>42</v>
      </c>
      <c r="C45" s="56"/>
      <c r="D45" s="15"/>
      <c r="F45" s="58" t="s">
        <v>43</v>
      </c>
    </row>
    <row r="46" spans="1:6" ht="11.45" customHeight="1" x14ac:dyDescent="0.2">
      <c r="A46" s="108"/>
      <c r="B46" s="57"/>
      <c r="C46" s="59"/>
      <c r="D46" s="50"/>
    </row>
    <row r="47" spans="1:6" ht="11.45" customHeight="1" x14ac:dyDescent="0.2">
      <c r="A47" s="108"/>
      <c r="B47" s="51" t="s">
        <v>39</v>
      </c>
      <c r="C47" s="52">
        <f>SUM(C44:C46)</f>
        <v>0</v>
      </c>
      <c r="D47" s="53">
        <f>ROUND(SUM(D44:D45),2)</f>
        <v>0</v>
      </c>
    </row>
    <row r="48" spans="1:6" ht="11.45" customHeight="1" x14ac:dyDescent="0.2">
      <c r="A48" s="106" t="s">
        <v>44</v>
      </c>
      <c r="B48" s="106"/>
      <c r="C48" s="47" t="s">
        <v>7</v>
      </c>
      <c r="D48" s="48" t="s">
        <v>30</v>
      </c>
    </row>
    <row r="49" spans="1:7" ht="12" customHeight="1" x14ac:dyDescent="0.2">
      <c r="A49" s="60"/>
      <c r="B49" s="61" t="s">
        <v>45</v>
      </c>
      <c r="C49" s="62"/>
      <c r="D49" s="50"/>
      <c r="F49" s="63" t="s">
        <v>46</v>
      </c>
      <c r="G49" s="16"/>
    </row>
    <row r="50" spans="1:7" ht="11.45" customHeight="1" x14ac:dyDescent="0.2">
      <c r="A50" s="60"/>
      <c r="B50" s="57" t="s">
        <v>47</v>
      </c>
      <c r="C50" s="62"/>
      <c r="D50" s="50"/>
      <c r="F50" s="63" t="s">
        <v>48</v>
      </c>
      <c r="G50" s="64"/>
    </row>
    <row r="51" spans="1:7" ht="11.45" customHeight="1" x14ac:dyDescent="0.2">
      <c r="A51" s="60"/>
      <c r="B51" s="51" t="s">
        <v>39</v>
      </c>
      <c r="C51" s="52">
        <f>SUM(C49:C50)</f>
        <v>0</v>
      </c>
      <c r="D51" s="53">
        <f>ROUND(SUM(D49:D50),2)</f>
        <v>0</v>
      </c>
    </row>
    <row r="52" spans="1:7" ht="11.45" customHeight="1" x14ac:dyDescent="0.2">
      <c r="A52" s="106" t="s">
        <v>49</v>
      </c>
      <c r="B52" s="106"/>
      <c r="C52" s="47" t="s">
        <v>7</v>
      </c>
      <c r="D52" s="48" t="s">
        <v>30</v>
      </c>
    </row>
    <row r="53" spans="1:7" ht="11.45" customHeight="1" x14ac:dyDescent="0.2">
      <c r="A53" s="108"/>
      <c r="B53" s="32" t="s">
        <v>50</v>
      </c>
      <c r="C53" s="65"/>
      <c r="D53" s="50"/>
      <c r="F53" s="63" t="s">
        <v>51</v>
      </c>
      <c r="G53" s="66"/>
    </row>
    <row r="54" spans="1:7" ht="11.45" customHeight="1" x14ac:dyDescent="0.2">
      <c r="A54" s="108"/>
      <c r="B54" s="57" t="s">
        <v>52</v>
      </c>
      <c r="C54" s="49"/>
      <c r="D54" s="15"/>
      <c r="F54" s="63" t="s">
        <v>53</v>
      </c>
      <c r="G54" s="66"/>
    </row>
    <row r="55" spans="1:7" ht="11.45" customHeight="1" x14ac:dyDescent="0.2">
      <c r="A55" s="108"/>
      <c r="B55" s="32" t="s">
        <v>54</v>
      </c>
      <c r="C55" s="62"/>
      <c r="D55" s="50"/>
      <c r="F55" s="63" t="s">
        <v>55</v>
      </c>
      <c r="G55" s="66"/>
    </row>
    <row r="56" spans="1:7" ht="11.45" customHeight="1" x14ac:dyDescent="0.2">
      <c r="A56" s="108"/>
      <c r="B56" s="57" t="s">
        <v>56</v>
      </c>
      <c r="C56" s="62"/>
      <c r="D56" s="15"/>
    </row>
    <row r="57" spans="1:7" ht="11.45" customHeight="1" x14ac:dyDescent="0.2">
      <c r="A57" s="108"/>
      <c r="B57" s="61" t="s">
        <v>57</v>
      </c>
      <c r="C57" s="62">
        <f>ROUND((((1+(1/12)+(1/12)+(1/3*1/12))*0.4)*0.08)*1,7)</f>
        <v>3.8222199999999998E-2</v>
      </c>
      <c r="D57" s="50">
        <f>C57*(D$15-D$13)</f>
        <v>0</v>
      </c>
    </row>
    <row r="58" spans="1:7" ht="11.45" customHeight="1" x14ac:dyDescent="0.2">
      <c r="A58" s="108"/>
      <c r="B58" s="51" t="s">
        <v>39</v>
      </c>
      <c r="C58" s="52">
        <f>SUM(C53:C57)</f>
        <v>3.8222199999999998E-2</v>
      </c>
      <c r="D58" s="53">
        <f>ROUND(SUM(D53:D57),2)</f>
        <v>0</v>
      </c>
    </row>
    <row r="59" spans="1:7" ht="11.45" customHeight="1" x14ac:dyDescent="0.2">
      <c r="A59" s="106" t="s">
        <v>58</v>
      </c>
      <c r="B59" s="106"/>
      <c r="C59" s="47"/>
      <c r="D59" s="48"/>
      <c r="F59" s="67"/>
    </row>
    <row r="60" spans="1:7" ht="11.45" customHeight="1" x14ac:dyDescent="0.2">
      <c r="A60" s="108"/>
      <c r="B60" s="68" t="s">
        <v>59</v>
      </c>
      <c r="C60" s="56"/>
      <c r="D60" s="15"/>
    </row>
    <row r="61" spans="1:7" ht="11.45" customHeight="1" x14ac:dyDescent="0.2">
      <c r="A61" s="108"/>
      <c r="B61" s="32" t="s">
        <v>60</v>
      </c>
      <c r="C61" s="56"/>
      <c r="D61" s="15"/>
    </row>
    <row r="62" spans="1:7" ht="11.45" customHeight="1" x14ac:dyDescent="0.2">
      <c r="A62" s="108"/>
      <c r="B62" s="32" t="s">
        <v>61</v>
      </c>
      <c r="C62" s="56"/>
      <c r="D62" s="15"/>
      <c r="F62" s="63" t="s">
        <v>62</v>
      </c>
      <c r="G62" s="69"/>
    </row>
    <row r="63" spans="1:7" ht="11.45" customHeight="1" x14ac:dyDescent="0.2">
      <c r="A63" s="108"/>
      <c r="B63" s="32" t="s">
        <v>63</v>
      </c>
      <c r="C63" s="56"/>
      <c r="D63" s="15"/>
      <c r="F63" s="63" t="s">
        <v>64</v>
      </c>
      <c r="G63" s="69"/>
    </row>
    <row r="64" spans="1:7" ht="11.45" customHeight="1" x14ac:dyDescent="0.2">
      <c r="A64" s="108"/>
      <c r="B64" s="32" t="s">
        <v>65</v>
      </c>
      <c r="C64" s="56"/>
      <c r="D64" s="15"/>
      <c r="F64" s="63" t="s">
        <v>66</v>
      </c>
      <c r="G64" s="66"/>
    </row>
    <row r="65" spans="1:7" ht="11.45" customHeight="1" x14ac:dyDescent="0.2">
      <c r="A65" s="108"/>
      <c r="B65" s="32" t="s">
        <v>67</v>
      </c>
      <c r="C65" s="56"/>
      <c r="D65" s="15"/>
      <c r="F65" s="63" t="s">
        <v>68</v>
      </c>
      <c r="G65" s="69"/>
    </row>
    <row r="66" spans="1:7" ht="11.45" customHeight="1" x14ac:dyDescent="0.2">
      <c r="A66" s="108"/>
      <c r="B66" s="36" t="s">
        <v>69</v>
      </c>
      <c r="C66" s="70">
        <f>SUM(C60:C65)</f>
        <v>0</v>
      </c>
      <c r="D66" s="46"/>
      <c r="F66" s="63" t="s">
        <v>70</v>
      </c>
      <c r="G66" s="69"/>
    </row>
    <row r="67" spans="1:7" ht="11.45" customHeight="1" x14ac:dyDescent="0.2">
      <c r="A67" s="108"/>
      <c r="B67" s="57" t="s">
        <v>71</v>
      </c>
      <c r="C67" s="70">
        <f>ROUND(C66*C42,7)</f>
        <v>0</v>
      </c>
      <c r="D67" s="50"/>
      <c r="F67" s="63" t="s">
        <v>72</v>
      </c>
      <c r="G67" s="66"/>
    </row>
    <row r="68" spans="1:7" ht="11.45" customHeight="1" x14ac:dyDescent="0.2">
      <c r="A68" s="108"/>
      <c r="B68" s="51" t="s">
        <v>39</v>
      </c>
      <c r="C68" s="71">
        <f>C66+C67</f>
        <v>0</v>
      </c>
      <c r="D68" s="53">
        <f>ROUND(D66+D67,2)</f>
        <v>0</v>
      </c>
    </row>
    <row r="69" spans="1:7" ht="21" customHeight="1" x14ac:dyDescent="0.2">
      <c r="A69" s="107" t="s">
        <v>73</v>
      </c>
      <c r="B69" s="107"/>
      <c r="C69" s="42"/>
      <c r="D69" s="42"/>
    </row>
    <row r="70" spans="1:7" ht="11.45" customHeight="1" x14ac:dyDescent="0.2">
      <c r="A70" s="72">
        <v>4</v>
      </c>
      <c r="B70" s="16" t="s">
        <v>74</v>
      </c>
      <c r="C70" s="73"/>
      <c r="D70" s="50"/>
    </row>
    <row r="71" spans="1:7" ht="11.45" customHeight="1" x14ac:dyDescent="0.2">
      <c r="A71" s="72" t="s">
        <v>75</v>
      </c>
      <c r="B71" s="74" t="s">
        <v>76</v>
      </c>
      <c r="C71" s="75">
        <f>C42</f>
        <v>0</v>
      </c>
      <c r="D71" s="76">
        <f>D42</f>
        <v>0</v>
      </c>
    </row>
    <row r="72" spans="1:7" ht="11.45" customHeight="1" x14ac:dyDescent="0.2">
      <c r="A72" s="72" t="s">
        <v>77</v>
      </c>
      <c r="B72" s="60" t="s">
        <v>78</v>
      </c>
      <c r="C72" s="75">
        <f>C47</f>
        <v>0</v>
      </c>
      <c r="D72" s="76">
        <f>D47</f>
        <v>0</v>
      </c>
    </row>
    <row r="73" spans="1:7" ht="11.45" customHeight="1" x14ac:dyDescent="0.2">
      <c r="A73" s="72" t="s">
        <v>79</v>
      </c>
      <c r="B73" s="60" t="s">
        <v>80</v>
      </c>
      <c r="C73" s="75">
        <f>C51</f>
        <v>0</v>
      </c>
      <c r="D73" s="76">
        <f>D51</f>
        <v>0</v>
      </c>
    </row>
    <row r="74" spans="1:7" ht="11.45" customHeight="1" x14ac:dyDescent="0.2">
      <c r="A74" s="72" t="s">
        <v>81</v>
      </c>
      <c r="B74" s="60" t="s">
        <v>82</v>
      </c>
      <c r="C74" s="75">
        <f>C58</f>
        <v>3.8222199999999998E-2</v>
      </c>
      <c r="D74" s="76">
        <f>D58</f>
        <v>0</v>
      </c>
    </row>
    <row r="75" spans="1:7" ht="11.45" customHeight="1" x14ac:dyDescent="0.2">
      <c r="A75" s="72" t="s">
        <v>83</v>
      </c>
      <c r="B75" s="60" t="s">
        <v>84</v>
      </c>
      <c r="C75" s="75">
        <f>C68</f>
        <v>0</v>
      </c>
      <c r="D75" s="76">
        <f>D68</f>
        <v>0</v>
      </c>
    </row>
    <row r="76" spans="1:7" ht="11.45" customHeight="1" x14ac:dyDescent="0.2">
      <c r="A76" s="60"/>
      <c r="B76" s="51" t="s">
        <v>39</v>
      </c>
      <c r="C76" s="77">
        <f>SUM(C71:C75)</f>
        <v>3.8222199999999998E-2</v>
      </c>
      <c r="D76" s="78">
        <f>SUM(D71:D75)</f>
        <v>0</v>
      </c>
    </row>
    <row r="77" spans="1:7" ht="11.45" customHeight="1" x14ac:dyDescent="0.2">
      <c r="A77" s="60"/>
      <c r="B77" s="79"/>
      <c r="C77" s="80"/>
      <c r="D77" s="81"/>
    </row>
    <row r="78" spans="1:7" ht="11.45" customHeight="1" x14ac:dyDescent="0.2">
      <c r="A78" s="60"/>
      <c r="B78" s="51" t="s">
        <v>85</v>
      </c>
      <c r="C78" s="82"/>
      <c r="D78" s="83">
        <f>ROUND(D15+D24+D31+D76,2)</f>
        <v>0</v>
      </c>
    </row>
    <row r="79" spans="1:7" ht="14.45" customHeight="1" x14ac:dyDescent="0.2">
      <c r="A79" s="107" t="s">
        <v>86</v>
      </c>
      <c r="B79" s="107"/>
      <c r="C79" s="84"/>
      <c r="D79" s="84"/>
    </row>
    <row r="80" spans="1:7" ht="11.45" customHeight="1" x14ac:dyDescent="0.2">
      <c r="A80" s="72">
        <v>5</v>
      </c>
      <c r="B80" s="57"/>
      <c r="C80" s="47" t="s">
        <v>7</v>
      </c>
      <c r="D80" s="48" t="s">
        <v>30</v>
      </c>
    </row>
    <row r="81" spans="1:7" ht="11.45" customHeight="1" x14ac:dyDescent="0.2">
      <c r="A81" s="72" t="s">
        <v>87</v>
      </c>
      <c r="B81" s="85" t="s">
        <v>88</v>
      </c>
      <c r="C81" s="3"/>
      <c r="D81" s="50"/>
      <c r="E81" s="86"/>
    </row>
    <row r="82" spans="1:7" ht="11.45" customHeight="1" x14ac:dyDescent="0.2">
      <c r="A82" s="72" t="s">
        <v>89</v>
      </c>
      <c r="B82" s="87" t="s">
        <v>90</v>
      </c>
      <c r="C82" s="75"/>
      <c r="D82" s="50"/>
      <c r="E82" s="88"/>
    </row>
    <row r="83" spans="1:7" ht="11.45" customHeight="1" x14ac:dyDescent="0.2">
      <c r="A83" s="89" t="s">
        <v>91</v>
      </c>
      <c r="B83" s="87" t="s">
        <v>92</v>
      </c>
      <c r="C83" s="75"/>
      <c r="D83" s="90"/>
      <c r="E83" s="86"/>
    </row>
    <row r="84" spans="1:7" ht="11.45" customHeight="1" x14ac:dyDescent="0.2">
      <c r="A84" s="111" t="s">
        <v>93</v>
      </c>
      <c r="B84" s="91" t="s">
        <v>94</v>
      </c>
      <c r="C84" s="92"/>
      <c r="D84" s="93"/>
      <c r="E84" s="86"/>
    </row>
    <row r="85" spans="1:7" ht="11.45" customHeight="1" x14ac:dyDescent="0.2">
      <c r="A85" s="112"/>
      <c r="B85" s="91" t="s">
        <v>95</v>
      </c>
      <c r="C85" s="94"/>
      <c r="D85" s="93"/>
      <c r="E85" s="86"/>
    </row>
    <row r="86" spans="1:7" ht="11.45" customHeight="1" x14ac:dyDescent="0.2">
      <c r="A86" s="72" t="s">
        <v>96</v>
      </c>
      <c r="B86" s="32" t="s">
        <v>97</v>
      </c>
      <c r="C86" s="92"/>
      <c r="D86" s="93"/>
      <c r="E86" s="86"/>
    </row>
    <row r="87" spans="1:7" x14ac:dyDescent="0.2">
      <c r="A87" s="72" t="s">
        <v>98</v>
      </c>
      <c r="B87" s="32" t="s">
        <v>99</v>
      </c>
      <c r="C87" s="92"/>
      <c r="D87" s="93"/>
    </row>
    <row r="88" spans="1:7" x14ac:dyDescent="0.2">
      <c r="A88" s="72" t="s">
        <v>100</v>
      </c>
      <c r="B88" s="61" t="s">
        <v>101</v>
      </c>
      <c r="C88" s="92"/>
      <c r="D88" s="50"/>
    </row>
    <row r="89" spans="1:7" x14ac:dyDescent="0.2">
      <c r="A89" s="72"/>
      <c r="B89" s="85"/>
      <c r="C89" s="3"/>
      <c r="D89" s="50"/>
      <c r="E89" s="86"/>
    </row>
    <row r="90" spans="1:7" s="97" customFormat="1" ht="15" x14ac:dyDescent="0.2">
      <c r="A90" s="95"/>
      <c r="B90" s="51" t="s">
        <v>102</v>
      </c>
      <c r="C90" s="71">
        <f>SUM(C81:C89)</f>
        <v>0</v>
      </c>
      <c r="D90" s="96">
        <f>ROUND(SUM(D81:D83),2)</f>
        <v>0</v>
      </c>
    </row>
    <row r="91" spans="1:7" s="97" customFormat="1" ht="13.15" customHeight="1" x14ac:dyDescent="0.2">
      <c r="A91" s="98"/>
      <c r="B91" s="98"/>
      <c r="C91" s="98"/>
      <c r="D91" s="98"/>
    </row>
    <row r="92" spans="1:7" ht="18" customHeight="1" x14ac:dyDescent="0.2">
      <c r="A92" s="99" t="s">
        <v>103</v>
      </c>
      <c r="B92" s="100"/>
      <c r="C92" s="47" t="s">
        <v>104</v>
      </c>
      <c r="D92" s="48" t="s">
        <v>30</v>
      </c>
      <c r="F92" s="67"/>
    </row>
    <row r="93" spans="1:7" ht="16.5" customHeight="1" x14ac:dyDescent="0.2">
      <c r="A93" s="101"/>
      <c r="B93" s="102" t="s">
        <v>105</v>
      </c>
      <c r="C93" s="103">
        <v>1</v>
      </c>
      <c r="D93" s="104">
        <f>ROUND(($D$78+$D$81+$D$82)/(1-$C$83),2)</f>
        <v>0</v>
      </c>
      <c r="G93" s="43"/>
    </row>
    <row r="95" spans="1:7" x14ac:dyDescent="0.2">
      <c r="D95" s="67"/>
    </row>
  </sheetData>
  <mergeCells count="19">
    <mergeCell ref="A84:A85"/>
    <mergeCell ref="A52:B52"/>
    <mergeCell ref="A53:A58"/>
    <mergeCell ref="A59:B59"/>
    <mergeCell ref="A60:A68"/>
    <mergeCell ref="A69:B69"/>
    <mergeCell ref="A79:B79"/>
    <mergeCell ref="A48:B48"/>
    <mergeCell ref="A6:B6"/>
    <mergeCell ref="A7:A15"/>
    <mergeCell ref="A16:B16"/>
    <mergeCell ref="A17:A24"/>
    <mergeCell ref="A25:B25"/>
    <mergeCell ref="A27:A31"/>
    <mergeCell ref="A32:B32"/>
    <mergeCell ref="A33:B33"/>
    <mergeCell ref="A34:A42"/>
    <mergeCell ref="A43:B43"/>
    <mergeCell ref="A44:A47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2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  <ignoredErrors>
    <ignoredError sqref="D9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C51" sqref="C51"/>
    </sheetView>
  </sheetViews>
  <sheetFormatPr defaultRowHeight="12.75" x14ac:dyDescent="0.2"/>
  <cols>
    <col min="1" max="1" width="7.5703125" style="5" bestFit="1" customWidth="1"/>
    <col min="2" max="2" width="43.5703125" style="4" bestFit="1" customWidth="1"/>
    <col min="3" max="3" width="49.42578125" style="4" bestFit="1" customWidth="1"/>
    <col min="4" max="4" width="11.7109375" style="6" bestFit="1" customWidth="1"/>
    <col min="5" max="5" width="9" style="4" bestFit="1" customWidth="1"/>
    <col min="6" max="7" width="14.42578125" style="4" customWidth="1"/>
    <col min="8" max="8" width="17.42578125" style="4" bestFit="1" customWidth="1"/>
  </cols>
  <sheetData>
    <row r="1" spans="1:8" x14ac:dyDescent="0.2">
      <c r="H1" s="10" t="s">
        <v>148</v>
      </c>
    </row>
    <row r="2" spans="1:8" ht="45" x14ac:dyDescent="0.2">
      <c r="A2" s="7" t="s">
        <v>106</v>
      </c>
      <c r="B2" s="7" t="s">
        <v>121</v>
      </c>
      <c r="C2" s="7" t="s">
        <v>122</v>
      </c>
      <c r="D2" s="8" t="s">
        <v>123</v>
      </c>
      <c r="E2" s="9" t="s">
        <v>152</v>
      </c>
      <c r="F2" s="9" t="s">
        <v>153</v>
      </c>
      <c r="G2" s="9" t="s">
        <v>154</v>
      </c>
      <c r="H2" s="9" t="s">
        <v>12</v>
      </c>
    </row>
    <row r="3" spans="1:8" x14ac:dyDescent="0.2">
      <c r="A3" s="5" t="s">
        <v>107</v>
      </c>
      <c r="B3" s="4" t="s">
        <v>124</v>
      </c>
      <c r="C3" s="4" t="s">
        <v>127</v>
      </c>
      <c r="D3" s="6" t="e">
        <f>VLOOKUP($A3,#REF!,5,0)</f>
        <v>#REF!</v>
      </c>
      <c r="E3" s="4" t="e">
        <f>VLOOKUP($A3,#REF!,7,0)</f>
        <v>#REF!</v>
      </c>
      <c r="F3" s="4">
        <v>200</v>
      </c>
      <c r="G3" s="4">
        <f>2*22</f>
        <v>44</v>
      </c>
      <c r="H3" s="11" t="e">
        <f t="shared" ref="H3:H14" si="0">D3/F3*60/52.5*40%*G3</f>
        <v>#REF!</v>
      </c>
    </row>
    <row r="4" spans="1:8" x14ac:dyDescent="0.2">
      <c r="A4" s="5" t="s">
        <v>108</v>
      </c>
      <c r="B4" s="4" t="s">
        <v>124</v>
      </c>
      <c r="C4" s="4" t="s">
        <v>128</v>
      </c>
      <c r="D4" s="6" t="e">
        <f>VLOOKUP($A4,#REF!,5,0)</f>
        <v>#REF!</v>
      </c>
      <c r="E4" s="4" t="e">
        <f>VLOOKUP($A4,#REF!,7,0)</f>
        <v>#REF!</v>
      </c>
      <c r="F4" s="4">
        <v>200</v>
      </c>
      <c r="G4" s="4">
        <f>22*7</f>
        <v>154</v>
      </c>
      <c r="H4" s="11" t="e">
        <f t="shared" si="0"/>
        <v>#REF!</v>
      </c>
    </row>
    <row r="5" spans="1:8" x14ac:dyDescent="0.2">
      <c r="A5" s="5" t="s">
        <v>109</v>
      </c>
      <c r="B5" s="4" t="s">
        <v>125</v>
      </c>
      <c r="C5" s="4" t="s">
        <v>126</v>
      </c>
      <c r="D5" s="6" t="e">
        <f>VLOOKUP($A5,#REF!,5,0)</f>
        <v>#REF!</v>
      </c>
      <c r="E5" s="4" t="e">
        <f>VLOOKUP($A5,#REF!,7,0)</f>
        <v>#REF!</v>
      </c>
      <c r="F5" s="4">
        <v>150</v>
      </c>
      <c r="G5" s="4">
        <f>22*2</f>
        <v>44</v>
      </c>
      <c r="H5" s="11" t="e">
        <f t="shared" si="0"/>
        <v>#REF!</v>
      </c>
    </row>
    <row r="6" spans="1:8" x14ac:dyDescent="0.2">
      <c r="A6" s="5" t="s">
        <v>110</v>
      </c>
      <c r="B6" s="4" t="s">
        <v>129</v>
      </c>
      <c r="C6" s="4" t="s">
        <v>130</v>
      </c>
      <c r="D6" s="6" t="e">
        <f>VLOOKUP($A6,#REF!,5,0)</f>
        <v>#REF!</v>
      </c>
      <c r="E6" s="4" t="e">
        <f>VLOOKUP($A6,#REF!,7,0)</f>
        <v>#REF!</v>
      </c>
      <c r="F6" s="4">
        <v>150</v>
      </c>
      <c r="G6" s="4">
        <f>22*2</f>
        <v>44</v>
      </c>
      <c r="H6" s="11" t="e">
        <f t="shared" si="0"/>
        <v>#REF!</v>
      </c>
    </row>
    <row r="7" spans="1:8" x14ac:dyDescent="0.2">
      <c r="A7" s="5" t="s">
        <v>111</v>
      </c>
      <c r="B7" s="4" t="s">
        <v>131</v>
      </c>
      <c r="C7" s="4" t="s">
        <v>132</v>
      </c>
      <c r="D7" s="6" t="e">
        <f>VLOOKUP($A7,#REF!,5,0)</f>
        <v>#REF!</v>
      </c>
      <c r="E7" s="4" t="e">
        <f>VLOOKUP($A7,#REF!,7,0)</f>
        <v>#REF!</v>
      </c>
      <c r="F7" s="4">
        <v>180</v>
      </c>
      <c r="G7" s="4">
        <f>26*2</f>
        <v>52</v>
      </c>
      <c r="H7" s="11" t="e">
        <f t="shared" si="0"/>
        <v>#REF!</v>
      </c>
    </row>
    <row r="8" spans="1:8" x14ac:dyDescent="0.2">
      <c r="A8" s="12" t="s">
        <v>112</v>
      </c>
      <c r="B8" s="13" t="s">
        <v>131</v>
      </c>
      <c r="C8" s="13" t="s">
        <v>133</v>
      </c>
      <c r="D8" s="14" t="e">
        <f>VLOOKUP($A8,#REF!,5,0)</f>
        <v>#REF!</v>
      </c>
      <c r="E8" s="13" t="e">
        <f>VLOOKUP($A8,#REF!,7,0)</f>
        <v>#REF!</v>
      </c>
      <c r="F8" s="13">
        <v>70</v>
      </c>
      <c r="G8" s="13">
        <v>50</v>
      </c>
      <c r="H8" s="11" t="e">
        <f t="shared" si="0"/>
        <v>#REF!</v>
      </c>
    </row>
    <row r="9" spans="1:8" x14ac:dyDescent="0.2">
      <c r="A9" s="5" t="s">
        <v>113</v>
      </c>
      <c r="B9" s="4" t="s">
        <v>134</v>
      </c>
      <c r="C9" s="4" t="s">
        <v>130</v>
      </c>
      <c r="D9" s="6" t="e">
        <f>VLOOKUP($A9,#REF!,5,0)</f>
        <v>#REF!</v>
      </c>
      <c r="E9" s="4" t="e">
        <f>VLOOKUP($A9,#REF!,7,0)</f>
        <v>#REF!</v>
      </c>
      <c r="F9" s="4">
        <v>150</v>
      </c>
      <c r="G9" s="4">
        <f>22*2</f>
        <v>44</v>
      </c>
      <c r="H9" s="11" t="e">
        <f t="shared" si="0"/>
        <v>#REF!</v>
      </c>
    </row>
    <row r="10" spans="1:8" x14ac:dyDescent="0.2">
      <c r="A10" s="5" t="s">
        <v>114</v>
      </c>
      <c r="B10" s="4" t="s">
        <v>135</v>
      </c>
      <c r="C10" s="4" t="s">
        <v>136</v>
      </c>
      <c r="D10" s="6" t="e">
        <f>VLOOKUP($A10,#REF!,5,0)</f>
        <v>#REF!</v>
      </c>
      <c r="E10" s="4" t="e">
        <f>VLOOKUP($A10,#REF!,7,0)</f>
        <v>#REF!</v>
      </c>
      <c r="F10" s="4">
        <v>150</v>
      </c>
      <c r="G10" s="4">
        <f>1*22</f>
        <v>22</v>
      </c>
      <c r="H10" s="11" t="e">
        <f t="shared" si="0"/>
        <v>#REF!</v>
      </c>
    </row>
    <row r="11" spans="1:8" x14ac:dyDescent="0.2">
      <c r="A11" s="5" t="s">
        <v>115</v>
      </c>
      <c r="B11" s="4" t="s">
        <v>137</v>
      </c>
      <c r="C11" s="4" t="s">
        <v>138</v>
      </c>
      <c r="D11" s="6" t="e">
        <f>VLOOKUP($A11,#REF!,5,0)</f>
        <v>#REF!</v>
      </c>
      <c r="E11" s="4" t="e">
        <f>VLOOKUP($A11,#REF!,7,0)</f>
        <v>#REF!</v>
      </c>
      <c r="F11" s="4">
        <v>150</v>
      </c>
      <c r="G11" s="4">
        <f>5*22</f>
        <v>110</v>
      </c>
      <c r="H11" s="11" t="e">
        <f t="shared" si="0"/>
        <v>#REF!</v>
      </c>
    </row>
    <row r="12" spans="1:8" x14ac:dyDescent="0.2">
      <c r="A12" s="5" t="s">
        <v>116</v>
      </c>
      <c r="B12" s="4" t="s">
        <v>137</v>
      </c>
      <c r="C12" s="4" t="s">
        <v>130</v>
      </c>
      <c r="D12" s="6" t="e">
        <f>VLOOKUP($A12,#REF!,5,0)</f>
        <v>#REF!</v>
      </c>
      <c r="E12" s="4" t="e">
        <f>VLOOKUP($A12,#REF!,7,0)</f>
        <v>#REF!</v>
      </c>
      <c r="F12" s="4">
        <v>150</v>
      </c>
      <c r="G12" s="4">
        <f>22*2</f>
        <v>44</v>
      </c>
      <c r="H12" s="11" t="e">
        <f t="shared" si="0"/>
        <v>#REF!</v>
      </c>
    </row>
    <row r="13" spans="1:8" x14ac:dyDescent="0.2">
      <c r="A13" s="5" t="s">
        <v>117</v>
      </c>
      <c r="B13" s="4" t="s">
        <v>137</v>
      </c>
      <c r="C13" s="4" t="s">
        <v>139</v>
      </c>
      <c r="D13" s="6" t="e">
        <f>VLOOKUP($A13,#REF!,5,0)</f>
        <v>#REF!</v>
      </c>
      <c r="E13" s="4" t="e">
        <f>VLOOKUP($A13,#REF!,7,0)</f>
        <v>#REF!</v>
      </c>
      <c r="F13" s="4">
        <v>150</v>
      </c>
      <c r="G13" s="4">
        <f>5*4</f>
        <v>20</v>
      </c>
      <c r="H13" s="11" t="e">
        <f t="shared" si="0"/>
        <v>#REF!</v>
      </c>
    </row>
    <row r="14" spans="1:8" x14ac:dyDescent="0.2">
      <c r="A14" s="5" t="s">
        <v>118</v>
      </c>
      <c r="B14" s="4" t="s">
        <v>137</v>
      </c>
      <c r="C14" s="4" t="s">
        <v>140</v>
      </c>
      <c r="D14" s="6" t="e">
        <f>VLOOKUP($A14,#REF!,5,0)</f>
        <v>#REF!</v>
      </c>
      <c r="E14" s="4" t="e">
        <f>VLOOKUP($A14,#REF!,7,0)</f>
        <v>#REF!</v>
      </c>
      <c r="F14" s="4">
        <v>150</v>
      </c>
      <c r="G14" s="4">
        <f>2*4</f>
        <v>8</v>
      </c>
      <c r="H14" s="11" t="e">
        <f t="shared" si="0"/>
        <v>#REF!</v>
      </c>
    </row>
    <row r="15" spans="1:8" x14ac:dyDescent="0.2">
      <c r="A15" s="5" t="s">
        <v>119</v>
      </c>
      <c r="B15" s="4" t="s">
        <v>141</v>
      </c>
      <c r="C15" s="4" t="s">
        <v>130</v>
      </c>
      <c r="D15" s="6" t="e">
        <f>VLOOKUP($A15,#REF!,5,0)</f>
        <v>#REF!</v>
      </c>
      <c r="E15" s="4" t="e">
        <f>VLOOKUP($A15,#REF!,7,0)</f>
        <v>#REF!</v>
      </c>
      <c r="F15" s="4">
        <v>150</v>
      </c>
      <c r="G15" s="4">
        <f>22*2</f>
        <v>44</v>
      </c>
      <c r="H15" s="11" t="e">
        <f t="shared" ref="H15:H17" si="1">D15/F15*60/52.5*40%*G15</f>
        <v>#REF!</v>
      </c>
    </row>
    <row r="16" spans="1:8" x14ac:dyDescent="0.2">
      <c r="A16" s="5" t="s">
        <v>120</v>
      </c>
      <c r="B16" s="4" t="s">
        <v>142</v>
      </c>
      <c r="C16" s="4" t="s">
        <v>143</v>
      </c>
      <c r="D16" s="6" t="e">
        <f>VLOOKUP($A16,#REF!,5,0)</f>
        <v>#REF!</v>
      </c>
      <c r="E16" s="4" t="e">
        <f>VLOOKUP($A16,#REF!,7,0)</f>
        <v>#REF!</v>
      </c>
      <c r="F16" s="4">
        <v>200</v>
      </c>
      <c r="G16" s="4">
        <f>2*22</f>
        <v>44</v>
      </c>
      <c r="H16" s="11" t="e">
        <f t="shared" si="1"/>
        <v>#REF!</v>
      </c>
    </row>
    <row r="17" spans="1:8" x14ac:dyDescent="0.2">
      <c r="A17" s="5" t="s">
        <v>145</v>
      </c>
      <c r="B17" s="4" t="s">
        <v>144</v>
      </c>
      <c r="C17" s="4" t="s">
        <v>146</v>
      </c>
      <c r="D17" s="6" t="e">
        <f>VLOOKUP($A17,#REF!,5,0)</f>
        <v>#REF!</v>
      </c>
      <c r="E17" s="4" t="e">
        <f>VLOOKUP($A17,#REF!,7,0)</f>
        <v>#REF!</v>
      </c>
      <c r="F17" s="4">
        <v>200</v>
      </c>
      <c r="G17" s="4">
        <f>1*22</f>
        <v>22</v>
      </c>
      <c r="H17" s="11" t="e">
        <f t="shared" si="1"/>
        <v>#REF!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Item</vt:lpstr>
      <vt:lpstr>ADC Noturno</vt:lpstr>
      <vt:lpstr>Item!Area_de_impressao</vt:lpstr>
      <vt:lpstr>Item!Print_Area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Emerson Jader Pandini</cp:lastModifiedBy>
  <cp:lastPrinted>2021-08-20T14:02:28Z</cp:lastPrinted>
  <dcterms:created xsi:type="dcterms:W3CDTF">2021-08-16T14:10:55Z</dcterms:created>
  <dcterms:modified xsi:type="dcterms:W3CDTF">2022-01-21T03:59:30Z</dcterms:modified>
</cp:coreProperties>
</file>