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berto\Documents\1. Smart Supply\Planilhas Império\18.05\"/>
    </mc:Choice>
  </mc:AlternateContent>
  <bookViews>
    <workbookView xWindow="0" yWindow="0" windowWidth="20490" windowHeight="6255" activeTab="4"/>
  </bookViews>
  <sheets>
    <sheet name="Supervisor" sheetId="1" r:id="rId1"/>
    <sheet name="Engenheiro" sheetId="2" r:id="rId2"/>
    <sheet name="Cientista" sheetId="3" r:id="rId3"/>
    <sheet name="Técnico" sheetId="4" r:id="rId4"/>
    <sheet name="Média de dias úteis" sheetId="6" r:id="rId5"/>
    <sheet name="Resumo" sheetId="5" r:id="rId6"/>
  </sheets>
  <externalReferences>
    <externalReference r:id="rId7"/>
  </externalReferences>
  <definedNames>
    <definedName name="_xlnm.Print_Area" localSheetId="0">Supervisor!$A$1:$D$91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Supervisor!$A$1:$D$92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4" l="1"/>
  <c r="C86" i="3"/>
  <c r="C86" i="2"/>
  <c r="C87" i="1"/>
  <c r="C63" i="1" l="1"/>
  <c r="D51" i="4"/>
  <c r="D50" i="4"/>
  <c r="D49" i="4"/>
  <c r="D46" i="4"/>
  <c r="D45" i="4"/>
  <c r="D51" i="3"/>
  <c r="D50" i="3"/>
  <c r="D49" i="3"/>
  <c r="D46" i="3"/>
  <c r="D45" i="3"/>
  <c r="D51" i="2"/>
  <c r="D50" i="2"/>
  <c r="D49" i="2"/>
  <c r="D46" i="2"/>
  <c r="D45" i="2"/>
  <c r="D47" i="1"/>
  <c r="D46" i="1"/>
  <c r="D52" i="1"/>
  <c r="D51" i="1"/>
  <c r="D50" i="1"/>
  <c r="D17" i="1" l="1"/>
  <c r="D17" i="2"/>
  <c r="D17" i="3"/>
  <c r="D17" i="4"/>
  <c r="C50" i="4" l="1"/>
  <c r="C50" i="3"/>
  <c r="C50" i="2"/>
  <c r="C79" i="2" l="1"/>
  <c r="C79" i="4"/>
  <c r="C62" i="4" l="1"/>
  <c r="D47" i="4"/>
  <c r="D69" i="4" s="1"/>
  <c r="C38" i="4"/>
  <c r="C52" i="4" s="1"/>
  <c r="D52" i="4" s="1"/>
  <c r="D27" i="4"/>
  <c r="D20" i="4"/>
  <c r="D14" i="4"/>
  <c r="D58" i="4" s="1"/>
  <c r="C79" i="3"/>
  <c r="C62" i="3"/>
  <c r="D47" i="3"/>
  <c r="D69" i="3" s="1"/>
  <c r="C38" i="3"/>
  <c r="C52" i="3" s="1"/>
  <c r="D52" i="3" s="1"/>
  <c r="D27" i="3"/>
  <c r="D20" i="3"/>
  <c r="D14" i="3"/>
  <c r="D58" i="3" s="1"/>
  <c r="C67" i="2"/>
  <c r="C62" i="2"/>
  <c r="D47" i="2"/>
  <c r="D69" i="2" s="1"/>
  <c r="C46" i="2"/>
  <c r="C47" i="2" s="1"/>
  <c r="C69" i="2" s="1"/>
  <c r="C41" i="2"/>
  <c r="C43" i="2" s="1"/>
  <c r="C68" i="2" s="1"/>
  <c r="C38" i="2"/>
  <c r="C52" i="2" s="1"/>
  <c r="D52" i="2" s="1"/>
  <c r="D27" i="2"/>
  <c r="D20" i="2"/>
  <c r="D14" i="2"/>
  <c r="D58" i="2" s="1"/>
  <c r="C51" i="1"/>
  <c r="C63" i="4" l="1"/>
  <c r="C64" i="4" s="1"/>
  <c r="C71" i="4" s="1"/>
  <c r="C41" i="4"/>
  <c r="C43" i="4" s="1"/>
  <c r="C68" i="4" s="1"/>
  <c r="C67" i="4"/>
  <c r="C46" i="4"/>
  <c r="C47" i="4" s="1"/>
  <c r="C69" i="4" s="1"/>
  <c r="D56" i="2"/>
  <c r="C63" i="3"/>
  <c r="C64" i="3" s="1"/>
  <c r="C71" i="3" s="1"/>
  <c r="C46" i="3"/>
  <c r="C47" i="3" s="1"/>
  <c r="C69" i="3" s="1"/>
  <c r="C67" i="3"/>
  <c r="C54" i="3"/>
  <c r="C70" i="3" s="1"/>
  <c r="C41" i="3"/>
  <c r="C43" i="3" s="1"/>
  <c r="C68" i="3" s="1"/>
  <c r="C54" i="2"/>
  <c r="C70" i="2" s="1"/>
  <c r="C54" i="4"/>
  <c r="C70" i="4" s="1"/>
  <c r="C63" i="2"/>
  <c r="C64" i="2" s="1"/>
  <c r="C71" i="2" s="1"/>
  <c r="C72" i="2" s="1"/>
  <c r="D37" i="2"/>
  <c r="D62" i="2"/>
  <c r="D63" i="2" s="1"/>
  <c r="D64" i="2" s="1"/>
  <c r="D71" i="2" s="1"/>
  <c r="D32" i="4"/>
  <c r="D59" i="4"/>
  <c r="D33" i="4"/>
  <c r="D40" i="4"/>
  <c r="D41" i="4" s="1"/>
  <c r="D43" i="4" s="1"/>
  <c r="D68" i="4" s="1"/>
  <c r="D60" i="4"/>
  <c r="D36" i="4"/>
  <c r="D37" i="4"/>
  <c r="D56" i="4"/>
  <c r="D62" i="4"/>
  <c r="D63" i="4" s="1"/>
  <c r="D64" i="4" s="1"/>
  <c r="D71" i="4" s="1"/>
  <c r="D32" i="3"/>
  <c r="D59" i="3"/>
  <c r="D33" i="3"/>
  <c r="D40" i="3"/>
  <c r="D41" i="3" s="1"/>
  <c r="D43" i="3" s="1"/>
  <c r="D68" i="3" s="1"/>
  <c r="D60" i="3"/>
  <c r="D36" i="3"/>
  <c r="D37" i="3"/>
  <c r="D56" i="3"/>
  <c r="D62" i="3"/>
  <c r="D32" i="2"/>
  <c r="D59" i="2"/>
  <c r="D33" i="2"/>
  <c r="D40" i="2"/>
  <c r="D41" i="2" s="1"/>
  <c r="D43" i="2" s="1"/>
  <c r="D68" i="2" s="1"/>
  <c r="D60" i="2"/>
  <c r="D36" i="2"/>
  <c r="D30" i="4"/>
  <c r="D34" i="4"/>
  <c r="D53" i="4"/>
  <c r="D54" i="4" s="1"/>
  <c r="D70" i="4" s="1"/>
  <c r="D57" i="4"/>
  <c r="D61" i="4"/>
  <c r="D31" i="4"/>
  <c r="D35" i="4"/>
  <c r="D30" i="3"/>
  <c r="D34" i="3"/>
  <c r="D53" i="3"/>
  <c r="D54" i="3" s="1"/>
  <c r="D70" i="3" s="1"/>
  <c r="D57" i="3"/>
  <c r="D61" i="3"/>
  <c r="D31" i="3"/>
  <c r="D35" i="3"/>
  <c r="D30" i="2"/>
  <c r="D34" i="2"/>
  <c r="D53" i="2"/>
  <c r="D54" i="2" s="1"/>
  <c r="D70" i="2" s="1"/>
  <c r="D57" i="2"/>
  <c r="D61" i="2"/>
  <c r="D31" i="2"/>
  <c r="D35" i="2"/>
  <c r="C72" i="4" l="1"/>
  <c r="C72" i="3"/>
  <c r="D63" i="3"/>
  <c r="D64" i="3" s="1"/>
  <c r="D71" i="3" s="1"/>
  <c r="D38" i="4"/>
  <c r="D67" i="4" s="1"/>
  <c r="D72" i="4" s="1"/>
  <c r="D74" i="4" s="1"/>
  <c r="D38" i="3"/>
  <c r="D67" i="3" s="1"/>
  <c r="D38" i="2"/>
  <c r="D67" i="2" s="1"/>
  <c r="D72" i="2" s="1"/>
  <c r="D74" i="2" s="1"/>
  <c r="D72" i="3" l="1"/>
  <c r="D74" i="3" s="1"/>
  <c r="D77" i="3" s="1"/>
  <c r="D77" i="4"/>
  <c r="D77" i="2"/>
  <c r="D78" i="4" l="1"/>
  <c r="D78" i="3"/>
  <c r="D89" i="3" s="1"/>
  <c r="G5" i="5" s="1"/>
  <c r="H5" i="5" s="1"/>
  <c r="I5" i="5" s="1"/>
  <c r="D78" i="2"/>
  <c r="D89" i="4" l="1"/>
  <c r="G6" i="5" s="1"/>
  <c r="H6" i="5" s="1"/>
  <c r="I6" i="5" s="1"/>
  <c r="D81" i="3"/>
  <c r="D80" i="3"/>
  <c r="D83" i="3"/>
  <c r="D89" i="2"/>
  <c r="G4" i="5" s="1"/>
  <c r="H4" i="5" s="1"/>
  <c r="I4" i="5" s="1"/>
  <c r="D81" i="4" l="1"/>
  <c r="D80" i="4"/>
  <c r="D83" i="4"/>
  <c r="D79" i="3"/>
  <c r="D86" i="3" s="1"/>
  <c r="D81" i="2"/>
  <c r="D80" i="2"/>
  <c r="D83" i="2"/>
  <c r="D79" i="2" l="1"/>
  <c r="D86" i="2" s="1"/>
  <c r="D79" i="4"/>
  <c r="D86" i="4" s="1"/>
  <c r="C80" i="1" l="1"/>
  <c r="C39" i="1"/>
  <c r="C53" i="1" s="1"/>
  <c r="D53" i="1" s="1"/>
  <c r="D28" i="1"/>
  <c r="D14" i="1"/>
  <c r="C42" i="1" l="1"/>
  <c r="C44" i="1" s="1"/>
  <c r="C69" i="1" s="1"/>
  <c r="C47" i="1"/>
  <c r="C48" i="1" s="1"/>
  <c r="C70" i="1" s="1"/>
  <c r="C55" i="1"/>
  <c r="C71" i="1" s="1"/>
  <c r="D54" i="1"/>
  <c r="D60" i="1"/>
  <c r="D41" i="1"/>
  <c r="D38" i="1"/>
  <c r="D34" i="1"/>
  <c r="D37" i="1"/>
  <c r="D33" i="1"/>
  <c r="D36" i="1"/>
  <c r="D32" i="1"/>
  <c r="D35" i="1"/>
  <c r="D31" i="1"/>
  <c r="C64" i="1"/>
  <c r="C65" i="1" s="1"/>
  <c r="C72" i="1" s="1"/>
  <c r="D63" i="1"/>
  <c r="D64" i="1" s="1"/>
  <c r="D61" i="1"/>
  <c r="D58" i="1"/>
  <c r="D62" i="1"/>
  <c r="D59" i="1"/>
  <c r="D21" i="1"/>
  <c r="D57" i="1"/>
  <c r="C68" i="1"/>
  <c r="D39" i="1" l="1"/>
  <c r="D68" i="1" s="1"/>
  <c r="D42" i="1"/>
  <c r="D44" i="1" s="1"/>
  <c r="D69" i="1" s="1"/>
  <c r="C73" i="1"/>
  <c r="D55" i="1"/>
  <c r="D71" i="1" s="1"/>
  <c r="D65" i="1"/>
  <c r="D72" i="1" s="1"/>
  <c r="D48" i="1"/>
  <c r="D70" i="1" s="1"/>
  <c r="D73" i="1" l="1"/>
  <c r="D75" i="1" s="1"/>
  <c r="D78" i="1" s="1"/>
  <c r="D79" i="1" s="1"/>
  <c r="D90" i="1" l="1"/>
  <c r="G3" i="5" s="1"/>
  <c r="H3" i="5" s="1"/>
  <c r="G7" i="5" l="1"/>
  <c r="G8" i="5" s="1"/>
  <c r="I3" i="5"/>
  <c r="D82" i="1"/>
  <c r="D81" i="1"/>
  <c r="D84" i="1"/>
  <c r="D80" i="1" l="1"/>
  <c r="D87" i="1" s="1"/>
</calcChain>
</file>

<file path=xl/sharedStrings.xml><?xml version="1.0" encoding="utf-8"?>
<sst xmlns="http://schemas.openxmlformats.org/spreadsheetml/2006/main" count="578" uniqueCount="144">
  <si>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</si>
  <si>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</si>
  <si>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</si>
  <si>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</si>
  <si>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</si>
  <si>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</si>
  <si>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</si>
  <si>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</si>
  <si>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</si>
  <si>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</si>
  <si>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</si>
  <si>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</si>
  <si>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</si>
  <si>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</si>
  <si>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</si>
  <si>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</si>
  <si>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</si>
  <si>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</si>
  <si>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</si>
  <si>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</si>
  <si>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</si>
  <si>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</si>
  <si>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</si>
  <si>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</si>
  <si>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</si>
  <si>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</si>
  <si>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</si>
  <si>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</si>
  <si>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</si>
  <si>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</si>
  <si>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</si>
  <si>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</si>
  <si>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</si>
  <si>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</si>
  <si>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</si>
  <si>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</si>
  <si>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</si>
  <si>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</si>
  <si>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</si>
  <si>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</si>
  <si>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</si>
  <si>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</si>
  <si>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</si>
  <si>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</si>
  <si>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</si>
  <si>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</si>
  <si>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</si>
  <si>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</si>
  <si>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</si>
  <si>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</si>
  <si>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</si>
  <si>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</si>
  <si>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</si>
  <si>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</si>
  <si>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</si>
  <si>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</si>
  <si>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</si>
  <si>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</si>
  <si>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</si>
  <si>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</si>
  <si>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</si>
  <si>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</si>
  <si>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</si>
  <si>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</si>
  <si>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</si>
  <si>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</si>
  <si>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</si>
  <si>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</si>
  <si>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</si>
  <si>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</si>
  <si>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</si>
  <si>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</si>
  <si>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</si>
  <si>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</si>
  <si>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</si>
  <si>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</si>
  <si>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</si>
  <si>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</si>
  <si>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</si>
  <si>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</si>
  <si>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</si>
  <si>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</si>
  <si>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</si>
  <si>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</si>
  <si>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</si>
  <si>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</si>
  <si>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</si>
  <si>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</si>
  <si>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</si>
  <si>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</si>
  <si>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</si>
  <si>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</si>
  <si>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Seguro de vida </t>
  </si>
  <si>
    <t>PLANILHA DE ESTIMATIVA DE CUSTOS - LUCRO REAL
CONFORME IN nº 02/2008, atualizada até a IN nº 05/2015</t>
  </si>
  <si>
    <t>Supervisor de Tecnologia de Dados e Pesquisa</t>
  </si>
  <si>
    <t>Desconto excede pagamento</t>
  </si>
  <si>
    <t>Engenheiro de Dados</t>
  </si>
  <si>
    <t>Cientista de Dados</t>
  </si>
  <si>
    <t>Técnico em visualização e interação
com dados em tecnologia Web</t>
  </si>
  <si>
    <t>RESUMO</t>
  </si>
  <si>
    <t>Grupo</t>
  </si>
  <si>
    <t>Item</t>
  </si>
  <si>
    <t>Catser</t>
  </si>
  <si>
    <t>Descrição/Especificação</t>
  </si>
  <si>
    <t>Unidade de medida</t>
  </si>
  <si>
    <t>Quantidade de Postos</t>
  </si>
  <si>
    <t>Valor Unitário por Posto</t>
  </si>
  <si>
    <t>Valor Mensal</t>
  </si>
  <si>
    <t>Valor Anual</t>
  </si>
  <si>
    <t>Único</t>
  </si>
  <si>
    <t>Posto</t>
  </si>
  <si>
    <t xml:space="preserve">Total Global Mensal </t>
  </si>
  <si>
    <t>Total Global Anual</t>
  </si>
  <si>
    <t>Engenheiro de Dados (40 horas
semanais)</t>
  </si>
  <si>
    <t>Cientista de Dados (40 horas
semanais)</t>
  </si>
  <si>
    <t>Supervisor de Tecnologia de Dados e Pesquisa (40 horas semanais)</t>
  </si>
  <si>
    <t>Técnico em visualização e interação com dados em tecnologia Web (40 horas Semanais)</t>
  </si>
  <si>
    <t>DF000608/2021</t>
  </si>
  <si>
    <t>2021/2022</t>
  </si>
  <si>
    <t>Fundamentação: Para o cálculo do percentual referente ao afastamento maternidade, o Ministério Público (MP) considera-se o número de meses de licença-maternidade no ano que, atualmente, é de 180 dias. Deve-se, então, dividir o referido período por 30 dias e novamente por 12 meses, multiplicando-se, então, por 1,416%, que corresponde ao percentual referente à taxa bruta de natalidade no Brasil em 2015. Após, multiplica-se o resultado pelos percentuais de participação feminina nos serviços de vigilância (13,54%, critério adotado dada participação majoritária masculina nas contratações desses cargos). Aplica-se, por fim, o percentual de encargos sociais devidos pelo empregador, que, no caso deste estudo, é de 34,80%, tendo em vista que o empregador arca somente com a parcela relativa aos encargos sociais da trabalhadora, ficando o pagamento do salário a cargo do INSS.
Percentual a incidir sobre a base de cálculo: {[(180/30)/12] x 1,416% x 13,54% x 34,80%} x 100 = 0,03%</t>
  </si>
  <si>
    <t>Art. 22, inciso I da Lei nº 8.212, de 24.7.1991.</t>
  </si>
  <si>
    <t>Art. 3° do Decreto-Lei nº 9.853, 13.9.1946, e art. 30 da Lei nº 8.036, de 11.5.1990.</t>
  </si>
  <si>
    <t>Art. 1° do Decreto-Lei nº 6.246, de 5.2.1944, e art. 4° do Decreto-Lei nº 8.621, de 10.1.1946.</t>
  </si>
  <si>
    <t>Art. 1º Decreto-Lei nº 1.146, de 31.12.1970.</t>
  </si>
  <si>
    <t>Art. 3º, inciso I do Decreto-Lei 87.043, de 22.3.1982, e art 15 da Lei nº 9.424, de 24.12.1996.</t>
  </si>
  <si>
    <t>Art. 15 da Lei nº 8.036, de 11.5.1990, e Art. 7°, inciso III da Constituição Federal.</t>
  </si>
  <si>
    <t>Art. 8º da Lei nº 8.029, de 12.4.1990.</t>
  </si>
  <si>
    <t>PIS – Programa de Integração Social.
Lei Complementar n° 7, de 7.9.1970.
Para lucro presumido, PIS 0,65%. Para lucro real, PIS 1,65%. (Fonte: site da receita, Lei 10.833/03 - arts. 2º, 30 e 31 e Lei 10.637/02 - art. 2º)</t>
  </si>
  <si>
    <t>COFINS – Contribuição para Financiamento da Seguridade Social.
Lei Complementar n° 70, de 30.12.1991.
Para lucro presumido, Cofins 3%. Para lucro real, Cofins 7,6%. (Fonte: site da receita, Lei 10.833/03 - arts. 2º, 30 e 31 e Lei 10.637/02 - art. 2º)</t>
  </si>
  <si>
    <t>ISS – Imposto Sobre Serviços de Qualquer Natureza.
Lei Complementar n° 116, de 31.7.2003.
Manual Substituto Tributário GDF.</t>
  </si>
  <si>
    <t xml:space="preserve">Conforme previsto em edital </t>
  </si>
  <si>
    <t>Salário Base contido no Edital</t>
  </si>
  <si>
    <t>Fundamentação: art. 473 da CLT e TCU Acórdão 6771/2009.
Percentual a incidir sobre a base de cálculo: ((5/30)/12) x 0,015 x 100 = 0,02%</t>
  </si>
  <si>
    <t>(1/3)*(1/12) avos do salário</t>
  </si>
  <si>
    <t>{[(15/30)/12]*0,008}x100 = 0,03% / Art. 19 a 23 da Lei n.º 8.213/91</t>
  </si>
  <si>
    <t>((5/30)/12) x 0,015 x 100 = 0,02%</t>
  </si>
  <si>
    <r>
      <t xml:space="preserve">Conforme CLASSIFICAÇÃO NACIONAL DE ATIVIDADES ECONÔMICAS E GRAU DE RISCO DE ACIDENTE DO TRABALHO ASSOCIADO e ANEXO V do Decreto nº 10.410, de 2020, para CNAE de atividades paisagísticas adota-se 3,00% (CNAE 2.0 nº 8130-3/00). Referência: Brasil. Ministério do Planejamento, Desenvolvimento e Gestão. Secretaria de Gestão. Cartilha sobre Conta-Depósito Vinculada ― bloqueada para movimentação, 2018. p.: il
Não obstante, esse percentual pode ser reduzido a depender do FAP - Fator Acidentário de Prevenção - da Empresa. Para verificação, caso a empresa não adote o percentual máximo para a atividade, essa </t>
    </r>
    <r>
      <rPr>
        <b/>
        <sz val="9"/>
        <color rgb="FF000000"/>
        <rFont val="Arial"/>
        <family val="2"/>
      </rPr>
      <t>deve</t>
    </r>
    <r>
      <rPr>
        <sz val="9"/>
        <color rgb="FF000000"/>
        <rFont val="Arial"/>
        <family val="2"/>
      </rPr>
      <t xml:space="preserve"> encaminhar o FAP extraído do FapWEB - https://www2.dataprev.gov.br/FapWeb/pages/login.xhtml)
</t>
    </r>
    <r>
      <rPr>
        <b/>
        <sz val="9"/>
        <color rgb="FF000000"/>
        <rFont val="Arial"/>
        <family val="2"/>
      </rPr>
      <t xml:space="preserve">Fórmula para verificação do SAT (Seguro Contra Acidentes de Trabalho) ou RAT (Riscos Ambientais do Trabalho) ajustado:
</t>
    </r>
    <r>
      <rPr>
        <sz val="9"/>
        <color rgb="FF000000"/>
        <rFont val="Arial"/>
        <family val="2"/>
      </rPr>
      <t xml:space="preserve">RAT 3% x FAP = RAT ajustado </t>
    </r>
    <r>
      <rPr>
        <sz val="9"/>
        <color theme="1"/>
        <rFont val="Arial"/>
        <family val="2"/>
      </rPr>
      <t xml:space="preserve">(variação: 0,5% a 6%)
</t>
    </r>
    <r>
      <rPr>
        <sz val="9"/>
        <color rgb="FF000000"/>
        <rFont val="Arial"/>
        <family val="2"/>
      </rPr>
      <t>Caso haja FAP, o RAT ajustado deve ser o percentual adotado pela empresa, para esta rubrica.</t>
    </r>
  </si>
  <si>
    <r>
      <t xml:space="preserve">13º (décimo terceiro) Salário: </t>
    </r>
    <r>
      <rPr>
        <sz val="9"/>
        <color rgb="FF000000"/>
        <rFont val="Arial"/>
        <family val="2"/>
      </rPr>
      <t>(1/12) x 100 = 8,33% (Percentual Elencado no Anexo XII da Instrução Normativa SEGES/MP nº 5, de 25.5.2017.)</t>
    </r>
  </si>
  <si>
    <t>Auxílio Funeral/Seguro de vida</t>
  </si>
  <si>
    <t>Memória de Cálculo - Feriados / Pontos Facultativos - Brasília 2022</t>
  </si>
  <si>
    <t>Cálculo = Valor Unitário do Vale x Total de Dias. Valor de acordo com a CCT. Média de dias úteis = 252/12 meses = 21 dias/mês</t>
  </si>
  <si>
    <t>Participação patronal de 50%</t>
  </si>
  <si>
    <t>Aviso Prévio Indenizado =  ((1/12)x0,05) x 100 = 0,42%  / Art. 7º, XXI, CF/88, 477, 487 e ss, CLT</t>
  </si>
  <si>
    <t>Aviso Prévio Trabalhado  (((7/30)/12)x100x0,02)- Manual do MPOG / Art. 7º XXI, CF/88, 477 e 491 CLT XXI, CF/88, 477, 487 e 491 CLT.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</si>
</sst>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\-yy"/>
    <numFmt numFmtId="165" formatCode="&quot;R$&quot;#,##0.00"/>
    <numFmt numFmtId="166" formatCode="_(* #,##0.00_);_(* \(#,##0.00\);_(* &quot;-&quot;??_);_(@_)"/>
    <numFmt numFmtId="167" formatCode="0.0%"/>
    <numFmt numFmtId="168" formatCode="&quot;R$&quot;\ #,##0.00"/>
    <numFmt numFmtId="169" formatCode="0.00000%"/>
    <numFmt numFmtId="170" formatCode="_(&quot;R$&quot;* #,##0.00_);_(&quot;R$&quot;* \(#,##0.00\);_(&quot;R$&quot;* &quot;-&quot;??_);_(@_)"/>
    <numFmt numFmtId="171" formatCode="_(* #,##0.00_);_(* \(#,##0.00\);_(* \-??_);_(@_)"/>
  </numFmts>
  <fonts count="23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7D7D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1" fontId="3" fillId="0" borderId="0" applyFill="0" applyBorder="0" applyAlignment="0" applyProtection="0"/>
  </cellStyleXfs>
  <cellXfs count="1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4" fillId="4" borderId="1" xfId="0" applyFont="1" applyFill="1" applyBorder="1"/>
    <xf numFmtId="164" fontId="7" fillId="4" borderId="1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6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7" fontId="11" fillId="0" borderId="1" xfId="2" applyNumberFormat="1" applyFont="1" applyBorder="1" applyAlignment="1">
      <alignment vertical="center"/>
    </xf>
    <xf numFmtId="166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6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9" fontId="4" fillId="0" borderId="1" xfId="2" applyNumberFormat="1" applyFont="1" applyBorder="1" applyAlignment="1" applyProtection="1">
      <alignment vertical="center"/>
      <protection hidden="1"/>
    </xf>
    <xf numFmtId="166" fontId="4" fillId="0" borderId="1" xfId="0" applyNumberFormat="1" applyFont="1" applyBorder="1" applyAlignment="1">
      <alignment vertical="center"/>
    </xf>
    <xf numFmtId="169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69" fontId="11" fillId="7" borderId="1" xfId="2" applyNumberFormat="1" applyFont="1" applyFill="1" applyBorder="1" applyAlignment="1" applyProtection="1">
      <alignment vertical="center"/>
      <protection hidden="1"/>
    </xf>
    <xf numFmtId="166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6" fontId="1" fillId="0" borderId="1" xfId="0" applyNumberFormat="1" applyFont="1" applyBorder="1" applyAlignment="1" applyProtection="1">
      <alignment horizontal="center" vertical="center"/>
      <protection hidden="1"/>
    </xf>
    <xf numFmtId="169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6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6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9" fontId="4" fillId="0" borderId="1" xfId="2" applyNumberFormat="1" applyFont="1" applyFill="1" applyBorder="1" applyAlignment="1" applyProtection="1">
      <alignment vertical="center"/>
      <protection hidden="1"/>
    </xf>
    <xf numFmtId="169" fontId="4" fillId="0" borderId="1" xfId="2" applyNumberFormat="1" applyFont="1" applyFill="1" applyBorder="1" applyAlignment="1">
      <alignment vertical="center"/>
    </xf>
    <xf numFmtId="169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vertical="center"/>
    </xf>
    <xf numFmtId="169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10" fontId="4" fillId="0" borderId="1" xfId="2" applyNumberFormat="1" applyFont="1" applyBorder="1" applyAlignment="1" applyProtection="1">
      <alignment vertical="center"/>
      <protection hidden="1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6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6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6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8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0" fontId="4" fillId="0" borderId="0" xfId="1" applyFont="1"/>
    <xf numFmtId="0" fontId="1" fillId="0" borderId="1" xfId="0" applyFont="1" applyBorder="1"/>
    <xf numFmtId="168" fontId="4" fillId="0" borderId="0" xfId="3" applyNumberFormat="1" applyFont="1"/>
    <xf numFmtId="166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6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6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4" fontId="4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8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8" borderId="0" xfId="0" applyFill="1"/>
    <xf numFmtId="169" fontId="4" fillId="4" borderId="1" xfId="2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9" borderId="8" xfId="0" applyFont="1" applyFill="1" applyBorder="1" applyAlignment="1">
      <alignment horizontal="left" vertical="center" wrapText="1"/>
    </xf>
    <xf numFmtId="0" fontId="19" fillId="9" borderId="8" xfId="0" applyFont="1" applyFill="1" applyBorder="1" applyAlignment="1">
      <alignment horizontal="left" vertical="center" wrapText="1"/>
    </xf>
    <xf numFmtId="0" fontId="18" fillId="9" borderId="9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1" xfId="0" applyFont="1" applyFill="1" applyBorder="1" applyAlignment="1"/>
    <xf numFmtId="0" fontId="18" fillId="9" borderId="1" xfId="0" applyFont="1" applyFill="1" applyBorder="1" applyAlignment="1">
      <alignment vertical="center" wrapText="1"/>
    </xf>
    <xf numFmtId="0" fontId="18" fillId="9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2" xfId="0" applyFont="1" applyFill="1" applyBorder="1" applyAlignment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2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1" fillId="10" borderId="13" xfId="3" applyFont="1" applyFill="1" applyBorder="1" applyAlignment="1">
      <alignment horizontal="center" vertical="center" wrapText="1"/>
    </xf>
    <xf numFmtId="0" fontId="21" fillId="10" borderId="14" xfId="3" applyFont="1" applyFill="1" applyBorder="1" applyAlignment="1">
      <alignment horizontal="center" vertical="center" wrapText="1"/>
    </xf>
    <xf numFmtId="0" fontId="21" fillId="10" borderId="15" xfId="3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/>
    </xf>
    <xf numFmtId="168" fontId="16" fillId="0" borderId="6" xfId="0" applyNumberFormat="1" applyFont="1" applyBorder="1" applyAlignment="1">
      <alignment horizontal="center" vertical="center"/>
    </xf>
    <xf numFmtId="168" fontId="16" fillId="0" borderId="7" xfId="0" applyNumberFormat="1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Normal 2" xfId="3"/>
    <cellStyle name="Porcentagem" xfId="2" builtinId="5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0</xdr:rowOff>
    </xdr:from>
    <xdr:to>
      <xdr:col>5</xdr:col>
      <xdr:colOff>752475</xdr:colOff>
      <xdr:row>30</xdr:row>
      <xdr:rowOff>152401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371475"/>
          <a:ext cx="7458075" cy="4686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L92"/>
  <sheetViews>
    <sheetView topLeftCell="A76" workbookViewId="0">
      <selection activeCell="C87" sqref="C87"/>
    </sheetView>
  </sheetViews>
  <sheetFormatPr defaultColWidth="11.42578125" defaultRowHeight="12" x14ac:dyDescent="0.2"/>
  <cols>
    <col min="1" max="1" width="25.42578125" style="4" customWidth="1"/>
    <col min="2" max="2" width="78" style="4" customWidth="1"/>
    <col min="3" max="3" width="17.5703125" style="87" customWidth="1"/>
    <col min="4" max="4" width="18.85546875" style="4" customWidth="1"/>
    <col min="5" max="5" width="2.7109375" style="4" customWidth="1"/>
    <col min="6" max="6" width="62.28515625" style="4" customWidth="1"/>
    <col min="7" max="16384" width="11.42578125" style="4"/>
  </cols>
  <sheetData>
    <row r="1" spans="1:12" ht="33.75" customHeight="1" x14ac:dyDescent="0.2">
      <c r="A1" s="1">
        <v>1</v>
      </c>
      <c r="B1" s="113" t="s">
        <v>93</v>
      </c>
      <c r="C1" s="3"/>
    </row>
    <row r="2" spans="1:12" ht="21" customHeight="1" x14ac:dyDescent="0.2">
      <c r="A2" s="114" t="s">
        <v>0</v>
      </c>
      <c r="B2" s="115" t="s">
        <v>94</v>
      </c>
      <c r="C2" s="116"/>
      <c r="D2" s="116"/>
    </row>
    <row r="3" spans="1:12" ht="21" customHeight="1" x14ac:dyDescent="0.2">
      <c r="A3" s="114" t="s">
        <v>1</v>
      </c>
      <c r="B3" s="117" t="s">
        <v>117</v>
      </c>
      <c r="C3" s="114" t="s">
        <v>2</v>
      </c>
      <c r="D3" s="118" t="s">
        <v>118</v>
      </c>
    </row>
    <row r="4" spans="1:12" s="10" customFormat="1" ht="21.75" customHeight="1" x14ac:dyDescent="0.2">
      <c r="A4" s="7"/>
      <c r="B4" s="119"/>
      <c r="C4" s="119"/>
      <c r="D4" s="120" t="s">
        <v>3</v>
      </c>
    </row>
    <row r="5" spans="1:12" s="13" customFormat="1" x14ac:dyDescent="0.2">
      <c r="A5" s="148" t="s">
        <v>4</v>
      </c>
      <c r="B5" s="148"/>
      <c r="C5" s="11" t="s">
        <v>5</v>
      </c>
      <c r="D5" s="12" t="s">
        <v>6</v>
      </c>
    </row>
    <row r="6" spans="1:12" s="13" customFormat="1" ht="11.45" customHeight="1" x14ac:dyDescent="0.2">
      <c r="A6" s="147"/>
      <c r="B6" s="14" t="s">
        <v>7</v>
      </c>
      <c r="C6" s="15"/>
      <c r="D6" s="16">
        <v>12400</v>
      </c>
      <c r="F6" s="133" t="s">
        <v>131</v>
      </c>
      <c r="G6" s="134"/>
      <c r="H6" s="134"/>
    </row>
    <row r="7" spans="1:12" s="13" customFormat="1" x14ac:dyDescent="0.2">
      <c r="A7" s="147"/>
      <c r="B7" s="17" t="s">
        <v>8</v>
      </c>
      <c r="C7" s="15"/>
      <c r="D7" s="16"/>
    </row>
    <row r="8" spans="1:12" s="13" customFormat="1" ht="11.45" customHeight="1" x14ac:dyDescent="0.2">
      <c r="A8" s="147"/>
      <c r="B8" s="14" t="s">
        <v>9</v>
      </c>
      <c r="C8" s="18"/>
      <c r="D8" s="16"/>
    </row>
    <row r="9" spans="1:12" s="13" customFormat="1" ht="11.45" customHeight="1" x14ac:dyDescent="0.2">
      <c r="A9" s="147"/>
      <c r="B9" s="14" t="s">
        <v>10</v>
      </c>
      <c r="C9" s="18"/>
      <c r="D9" s="16"/>
    </row>
    <row r="10" spans="1:12" s="13" customFormat="1" ht="11.45" customHeight="1" x14ac:dyDescent="0.2">
      <c r="A10" s="147"/>
      <c r="B10" s="14" t="s">
        <v>11</v>
      </c>
      <c r="C10" s="18"/>
      <c r="D10" s="16"/>
    </row>
    <row r="11" spans="1:12" s="13" customFormat="1" ht="11.45" customHeight="1" x14ac:dyDescent="0.2">
      <c r="A11" s="147"/>
      <c r="B11" s="14" t="s">
        <v>12</v>
      </c>
      <c r="C11" s="18"/>
      <c r="D11" s="16"/>
    </row>
    <row r="12" spans="1:12" s="13" customFormat="1" ht="11.45" customHeight="1" x14ac:dyDescent="0.2">
      <c r="A12" s="147"/>
      <c r="B12" s="14" t="s">
        <v>13</v>
      </c>
      <c r="C12" s="18"/>
      <c r="D12" s="16"/>
    </row>
    <row r="13" spans="1:12" s="13" customFormat="1" ht="11.45" customHeight="1" x14ac:dyDescent="0.2">
      <c r="A13" s="147"/>
      <c r="B13" s="14" t="s">
        <v>14</v>
      </c>
      <c r="C13" s="18"/>
      <c r="D13" s="16"/>
    </row>
    <row r="14" spans="1:12" s="22" customFormat="1" ht="24" customHeight="1" x14ac:dyDescent="0.2">
      <c r="A14" s="147"/>
      <c r="B14" s="19" t="s">
        <v>15</v>
      </c>
      <c r="C14" s="20"/>
      <c r="D14" s="21">
        <f>ROUND(SUM(D6:D13),2)</f>
        <v>12400</v>
      </c>
    </row>
    <row r="15" spans="1:12" ht="13.5" customHeight="1" x14ac:dyDescent="0.2">
      <c r="A15" s="148" t="s">
        <v>16</v>
      </c>
      <c r="B15" s="148"/>
      <c r="C15" s="23"/>
      <c r="D15" s="23"/>
    </row>
    <row r="16" spans="1:12" ht="13.5" customHeight="1" x14ac:dyDescent="0.2">
      <c r="A16" s="149"/>
      <c r="B16" s="14" t="s">
        <v>89</v>
      </c>
      <c r="C16" s="15"/>
      <c r="D16" s="24"/>
      <c r="F16" s="128" t="s">
        <v>95</v>
      </c>
      <c r="G16" s="129"/>
      <c r="H16" s="129"/>
      <c r="I16" s="130"/>
      <c r="J16" s="130"/>
      <c r="K16" s="130"/>
      <c r="L16" s="130"/>
    </row>
    <row r="17" spans="1:12" ht="26.25" customHeight="1" x14ac:dyDescent="0.2">
      <c r="A17" s="149"/>
      <c r="B17" s="14" t="s">
        <v>90</v>
      </c>
      <c r="C17" s="92">
        <v>28.69</v>
      </c>
      <c r="D17" s="16">
        <f>C17*21</f>
        <v>602.49</v>
      </c>
      <c r="F17" s="125" t="s">
        <v>140</v>
      </c>
      <c r="G17" s="131"/>
      <c r="H17" s="131"/>
      <c r="I17" s="131"/>
      <c r="J17" s="131"/>
      <c r="K17" s="131"/>
      <c r="L17" s="130"/>
    </row>
    <row r="18" spans="1:12" ht="13.5" customHeight="1" x14ac:dyDescent="0.2">
      <c r="A18" s="149"/>
      <c r="B18" s="14" t="s">
        <v>91</v>
      </c>
      <c r="C18" s="15"/>
      <c r="D18" s="16">
        <v>53.5</v>
      </c>
      <c r="F18" s="72" t="s">
        <v>141</v>
      </c>
      <c r="G18" s="130"/>
      <c r="H18" s="130"/>
      <c r="I18" s="130"/>
      <c r="J18" s="130"/>
      <c r="K18" s="130"/>
      <c r="L18" s="130"/>
    </row>
    <row r="19" spans="1:12" ht="13.5" customHeight="1" x14ac:dyDescent="0.2">
      <c r="A19" s="149"/>
      <c r="B19" s="14" t="s">
        <v>92</v>
      </c>
      <c r="C19" s="15"/>
      <c r="D19" s="16">
        <v>2.5</v>
      </c>
      <c r="F19" s="130"/>
    </row>
    <row r="20" spans="1:12" ht="13.5" hidden="1" customHeight="1" x14ac:dyDescent="0.2">
      <c r="A20" s="149"/>
      <c r="B20" s="14"/>
      <c r="C20" s="15"/>
      <c r="D20" s="16"/>
    </row>
    <row r="21" spans="1:12" ht="13.5" customHeight="1" x14ac:dyDescent="0.2">
      <c r="A21" s="149"/>
      <c r="B21" s="19" t="s">
        <v>17</v>
      </c>
      <c r="C21" s="15"/>
      <c r="D21" s="21">
        <f>ROUND(SUM(D16:D20),2)</f>
        <v>658.49</v>
      </c>
    </row>
    <row r="22" spans="1:12" ht="13.5" customHeight="1" x14ac:dyDescent="0.2">
      <c r="A22" s="148" t="s">
        <v>18</v>
      </c>
      <c r="B22" s="148"/>
      <c r="C22" s="25"/>
      <c r="D22" s="23"/>
    </row>
    <row r="23" spans="1:12" ht="13.5" customHeight="1" x14ac:dyDescent="0.2">
      <c r="A23" s="108"/>
      <c r="B23" s="121" t="s">
        <v>19</v>
      </c>
      <c r="C23" s="15"/>
      <c r="D23" s="27"/>
    </row>
    <row r="24" spans="1:12" ht="13.5" customHeight="1" x14ac:dyDescent="0.2">
      <c r="A24" s="150"/>
      <c r="B24" s="14" t="s">
        <v>20</v>
      </c>
      <c r="C24" s="15"/>
      <c r="D24" s="16"/>
    </row>
    <row r="25" spans="1:12" ht="13.5" customHeight="1" x14ac:dyDescent="0.2">
      <c r="A25" s="150"/>
      <c r="B25" s="14" t="s">
        <v>21</v>
      </c>
      <c r="C25" s="15"/>
      <c r="D25" s="16"/>
    </row>
    <row r="26" spans="1:12" ht="13.5" customHeight="1" x14ac:dyDescent="0.2">
      <c r="A26" s="150"/>
      <c r="B26" s="14"/>
      <c r="C26" s="15"/>
      <c r="D26" s="16"/>
    </row>
    <row r="27" spans="1:12" ht="13.5" customHeight="1" x14ac:dyDescent="0.2">
      <c r="A27" s="150"/>
      <c r="B27" s="14"/>
      <c r="C27" s="15"/>
      <c r="D27" s="16"/>
    </row>
    <row r="28" spans="1:12" ht="13.5" customHeight="1" x14ac:dyDescent="0.2">
      <c r="A28" s="150"/>
      <c r="B28" s="19" t="s">
        <v>22</v>
      </c>
      <c r="C28" s="15"/>
      <c r="D28" s="21">
        <f>SUM(D24:D27)</f>
        <v>0</v>
      </c>
    </row>
    <row r="29" spans="1:12" ht="13.5" customHeight="1" x14ac:dyDescent="0.2">
      <c r="A29" s="148" t="s">
        <v>23</v>
      </c>
      <c r="B29" s="148"/>
      <c r="C29" s="25"/>
      <c r="D29" s="23"/>
    </row>
    <row r="30" spans="1:12" x14ac:dyDescent="0.2">
      <c r="A30" s="146" t="s">
        <v>24</v>
      </c>
      <c r="B30" s="146"/>
      <c r="C30" s="28" t="s">
        <v>5</v>
      </c>
      <c r="D30" s="29" t="s">
        <v>25</v>
      </c>
    </row>
    <row r="31" spans="1:12" ht="11.45" customHeight="1" x14ac:dyDescent="0.2">
      <c r="A31" s="147"/>
      <c r="B31" s="14" t="s">
        <v>26</v>
      </c>
      <c r="C31" s="30">
        <v>0.2</v>
      </c>
      <c r="D31" s="31">
        <f t="shared" ref="D31:D38" si="0">ROUND(C31*(D$14-D$12),7)</f>
        <v>2480</v>
      </c>
      <c r="F31" s="122" t="s">
        <v>120</v>
      </c>
    </row>
    <row r="32" spans="1:12" ht="28.5" customHeight="1" x14ac:dyDescent="0.2">
      <c r="A32" s="147"/>
      <c r="B32" s="14" t="s">
        <v>27</v>
      </c>
      <c r="C32" s="30">
        <v>1.4999999999999999E-2</v>
      </c>
      <c r="D32" s="31">
        <f t="shared" si="0"/>
        <v>186</v>
      </c>
      <c r="F32" s="122" t="s">
        <v>121</v>
      </c>
    </row>
    <row r="33" spans="1:6" ht="24" customHeight="1" x14ac:dyDescent="0.2">
      <c r="A33" s="147"/>
      <c r="B33" s="14" t="s">
        <v>28</v>
      </c>
      <c r="C33" s="30">
        <v>0.01</v>
      </c>
      <c r="D33" s="31">
        <f t="shared" si="0"/>
        <v>124</v>
      </c>
      <c r="F33" s="122" t="s">
        <v>122</v>
      </c>
    </row>
    <row r="34" spans="1:6" ht="11.45" customHeight="1" x14ac:dyDescent="0.2">
      <c r="A34" s="147"/>
      <c r="B34" s="14" t="s">
        <v>29</v>
      </c>
      <c r="C34" s="30">
        <v>2E-3</v>
      </c>
      <c r="D34" s="31">
        <f t="shared" si="0"/>
        <v>24.8</v>
      </c>
      <c r="F34" s="122" t="s">
        <v>123</v>
      </c>
    </row>
    <row r="35" spans="1:6" ht="27" customHeight="1" x14ac:dyDescent="0.2">
      <c r="A35" s="147"/>
      <c r="B35" s="14" t="s">
        <v>30</v>
      </c>
      <c r="C35" s="30">
        <v>2.5000000000000001E-2</v>
      </c>
      <c r="D35" s="31">
        <f t="shared" si="0"/>
        <v>310</v>
      </c>
      <c r="F35" s="122" t="s">
        <v>124</v>
      </c>
    </row>
    <row r="36" spans="1:6" ht="26.25" customHeight="1" x14ac:dyDescent="0.2">
      <c r="A36" s="147"/>
      <c r="B36" s="14" t="s">
        <v>31</v>
      </c>
      <c r="C36" s="30">
        <v>0.08</v>
      </c>
      <c r="D36" s="31">
        <f t="shared" si="0"/>
        <v>992</v>
      </c>
      <c r="F36" s="122" t="s">
        <v>125</v>
      </c>
    </row>
    <row r="37" spans="1:6" ht="204" x14ac:dyDescent="0.2">
      <c r="A37" s="147"/>
      <c r="B37" s="17" t="s">
        <v>32</v>
      </c>
      <c r="C37" s="106">
        <v>0.01</v>
      </c>
      <c r="D37" s="31">
        <f t="shared" si="0"/>
        <v>124</v>
      </c>
      <c r="F37" s="122" t="s">
        <v>136</v>
      </c>
    </row>
    <row r="38" spans="1:6" ht="12" customHeight="1" x14ac:dyDescent="0.2">
      <c r="A38" s="147"/>
      <c r="B38" s="14" t="s">
        <v>33</v>
      </c>
      <c r="C38" s="32">
        <v>6.0000000000000001E-3</v>
      </c>
      <c r="D38" s="31">
        <f t="shared" si="0"/>
        <v>74.400000000000006</v>
      </c>
      <c r="F38" s="122" t="s">
        <v>126</v>
      </c>
    </row>
    <row r="39" spans="1:6" s="36" customFormat="1" ht="13.9" customHeight="1" x14ac:dyDescent="0.2">
      <c r="A39" s="147"/>
      <c r="B39" s="33" t="s">
        <v>34</v>
      </c>
      <c r="C39" s="34">
        <f>SUM(C31:C38)</f>
        <v>0.34800000000000009</v>
      </c>
      <c r="D39" s="35">
        <f>ROUND(SUM(D31:D38),2)</f>
        <v>4315.2</v>
      </c>
    </row>
    <row r="40" spans="1:6" x14ac:dyDescent="0.2">
      <c r="A40" s="146" t="s">
        <v>35</v>
      </c>
      <c r="B40" s="146"/>
      <c r="C40" s="37" t="s">
        <v>5</v>
      </c>
      <c r="D40" s="38" t="s">
        <v>25</v>
      </c>
    </row>
    <row r="41" spans="1:6" ht="24.75" customHeight="1" x14ac:dyDescent="0.2">
      <c r="A41" s="147"/>
      <c r="B41" s="14" t="s">
        <v>36</v>
      </c>
      <c r="C41" s="39">
        <v>8.3299999999999999E-2</v>
      </c>
      <c r="D41" s="31">
        <f>ROUND(($D$14-D$12)/12,7)</f>
        <v>1033.3333333</v>
      </c>
      <c r="F41" s="123" t="s">
        <v>137</v>
      </c>
    </row>
    <row r="42" spans="1:6" ht="13.5" customHeight="1" x14ac:dyDescent="0.2">
      <c r="A42" s="147"/>
      <c r="B42" s="40" t="s">
        <v>37</v>
      </c>
      <c r="C42" s="39">
        <f>ROUND($C$39*C$41,7)</f>
        <v>2.8988400000000001E-2</v>
      </c>
      <c r="D42" s="41">
        <f>ROUND($C$39*$D$41,7)</f>
        <v>359.6</v>
      </c>
      <c r="F42" s="112"/>
    </row>
    <row r="43" spans="1:6" ht="11.45" customHeight="1" x14ac:dyDescent="0.2">
      <c r="A43" s="147"/>
      <c r="B43" s="40"/>
      <c r="C43" s="42"/>
      <c r="D43" s="43"/>
    </row>
    <row r="44" spans="1:6" ht="11.45" customHeight="1" x14ac:dyDescent="0.2">
      <c r="A44" s="147"/>
      <c r="B44" s="33" t="s">
        <v>34</v>
      </c>
      <c r="C44" s="34">
        <f>SUM(C41:C43)</f>
        <v>0.1122884</v>
      </c>
      <c r="D44" s="35">
        <f>ROUND(SUM(D41:D42),2)</f>
        <v>1392.93</v>
      </c>
    </row>
    <row r="45" spans="1:6" ht="11.45" customHeight="1" x14ac:dyDescent="0.2">
      <c r="A45" s="146" t="s">
        <v>38</v>
      </c>
      <c r="B45" s="146"/>
      <c r="C45" s="37" t="s">
        <v>5</v>
      </c>
      <c r="D45" s="38" t="s">
        <v>25</v>
      </c>
    </row>
    <row r="46" spans="1:6" ht="193.5" customHeight="1" x14ac:dyDescent="0.2">
      <c r="A46" s="44"/>
      <c r="B46" s="45" t="s">
        <v>39</v>
      </c>
      <c r="C46" s="46">
        <v>2.9999999999999997E-4</v>
      </c>
      <c r="D46" s="31">
        <f t="shared" ref="D46:D47" si="1">C46*(D$14-D$12)</f>
        <v>3.7199999999999998</v>
      </c>
      <c r="F46" s="122" t="s">
        <v>119</v>
      </c>
    </row>
    <row r="47" spans="1:6" ht="11.45" customHeight="1" x14ac:dyDescent="0.2">
      <c r="A47" s="44"/>
      <c r="B47" s="40" t="s">
        <v>40</v>
      </c>
      <c r="C47" s="47">
        <f>ROUND(C39*C46,7)</f>
        <v>1.044E-4</v>
      </c>
      <c r="D47" s="31">
        <f t="shared" si="1"/>
        <v>1.2945599999999999</v>
      </c>
    </row>
    <row r="48" spans="1:6" ht="11.45" customHeight="1" x14ac:dyDescent="0.2">
      <c r="A48" s="44"/>
      <c r="B48" s="33" t="s">
        <v>34</v>
      </c>
      <c r="C48" s="34">
        <f>SUM(C46:C47)</f>
        <v>4.0439999999999996E-4</v>
      </c>
      <c r="D48" s="35">
        <f>ROUND(SUM(D46:D47),2)</f>
        <v>5.01</v>
      </c>
    </row>
    <row r="49" spans="1:10" ht="11.45" customHeight="1" x14ac:dyDescent="0.2">
      <c r="A49" s="146" t="s">
        <v>41</v>
      </c>
      <c r="B49" s="146"/>
      <c r="C49" s="37" t="s">
        <v>5</v>
      </c>
      <c r="D49" s="38" t="s">
        <v>25</v>
      </c>
    </row>
    <row r="50" spans="1:10" ht="12.75" customHeight="1" x14ac:dyDescent="0.2">
      <c r="A50" s="147"/>
      <c r="B50" s="14" t="s">
        <v>42</v>
      </c>
      <c r="C50" s="48">
        <v>4.1999999999999997E-3</v>
      </c>
      <c r="D50" s="43">
        <f t="shared" ref="D50:D53" si="2">C50*(D$14-D$12)</f>
        <v>52.08</v>
      </c>
      <c r="F50" s="143" t="s">
        <v>142</v>
      </c>
      <c r="G50" s="72"/>
    </row>
    <row r="51" spans="1:10" ht="10.5" customHeight="1" x14ac:dyDescent="0.2">
      <c r="A51" s="147"/>
      <c r="B51" s="40" t="s">
        <v>43</v>
      </c>
      <c r="C51" s="32">
        <f>ROUND(C$36*C$50,7)</f>
        <v>3.3599999999999998E-4</v>
      </c>
      <c r="D51" s="41">
        <f t="shared" si="2"/>
        <v>4.1663999999999994</v>
      </c>
      <c r="F51" s="127"/>
    </row>
    <row r="52" spans="1:10" ht="14.25" customHeight="1" x14ac:dyDescent="0.2">
      <c r="A52" s="147"/>
      <c r="B52" s="14" t="s">
        <v>44</v>
      </c>
      <c r="C52" s="47">
        <v>4.0000000000000002E-4</v>
      </c>
      <c r="D52" s="43">
        <f t="shared" si="2"/>
        <v>4.96</v>
      </c>
      <c r="F52" s="143" t="s">
        <v>143</v>
      </c>
      <c r="G52" s="72"/>
      <c r="H52" s="72"/>
      <c r="I52" s="72"/>
      <c r="J52" s="72"/>
    </row>
    <row r="53" spans="1:10" ht="11.45" customHeight="1" x14ac:dyDescent="0.2">
      <c r="A53" s="147"/>
      <c r="B53" s="40" t="s">
        <v>45</v>
      </c>
      <c r="C53" s="47">
        <f>ROUND(C$52*C$39,7)</f>
        <v>1.392E-4</v>
      </c>
      <c r="D53" s="41">
        <f t="shared" si="2"/>
        <v>1.7260799999999998</v>
      </c>
      <c r="F53" s="112"/>
    </row>
    <row r="54" spans="1:10" ht="11.25" customHeight="1" x14ac:dyDescent="0.2">
      <c r="A54" s="147"/>
      <c r="B54" s="45" t="s">
        <v>46</v>
      </c>
      <c r="C54" s="47">
        <v>3.8199999999999998E-2</v>
      </c>
      <c r="D54" s="43">
        <f>C54*(D$14-D$12)</f>
        <v>473.67999999999995</v>
      </c>
      <c r="F54" s="127"/>
    </row>
    <row r="55" spans="1:10" ht="11.45" customHeight="1" x14ac:dyDescent="0.2">
      <c r="A55" s="147"/>
      <c r="B55" s="33" t="s">
        <v>34</v>
      </c>
      <c r="C55" s="34">
        <f>SUM(C50:C54)</f>
        <v>4.32752E-2</v>
      </c>
      <c r="D55" s="35">
        <f>ROUND(SUM(D50:D54),2)</f>
        <v>536.61</v>
      </c>
    </row>
    <row r="56" spans="1:10" ht="11.45" customHeight="1" x14ac:dyDescent="0.2">
      <c r="A56" s="146" t="s">
        <v>47</v>
      </c>
      <c r="B56" s="146"/>
      <c r="C56" s="37" t="s">
        <v>5</v>
      </c>
      <c r="D56" s="38" t="s">
        <v>25</v>
      </c>
    </row>
    <row r="57" spans="1:10" ht="11.45" customHeight="1" x14ac:dyDescent="0.2">
      <c r="A57" s="147"/>
      <c r="B57" s="50" t="s">
        <v>48</v>
      </c>
      <c r="C57" s="39">
        <v>0</v>
      </c>
      <c r="D57" s="51">
        <f t="shared" ref="D57:D61" si="3">ROUND(C57*(D$14-D$12),7)</f>
        <v>0</v>
      </c>
      <c r="F57" s="72" t="s">
        <v>130</v>
      </c>
    </row>
    <row r="58" spans="1:10" ht="11.45" customHeight="1" x14ac:dyDescent="0.2">
      <c r="A58" s="147"/>
      <c r="B58" s="14" t="s">
        <v>49</v>
      </c>
      <c r="C58" s="39">
        <v>2.7799999999999998E-2</v>
      </c>
      <c r="D58" s="51">
        <f t="shared" si="3"/>
        <v>344.72</v>
      </c>
      <c r="F58" s="72" t="s">
        <v>133</v>
      </c>
    </row>
    <row r="59" spans="1:10" ht="11.45" customHeight="1" x14ac:dyDescent="0.2">
      <c r="A59" s="147"/>
      <c r="B59" s="14" t="s">
        <v>50</v>
      </c>
      <c r="C59" s="39">
        <v>2.0000000000000001E-4</v>
      </c>
      <c r="D59" s="51">
        <f t="shared" si="3"/>
        <v>2.48</v>
      </c>
      <c r="F59" s="72" t="s">
        <v>135</v>
      </c>
    </row>
    <row r="60" spans="1:10" ht="27.75" customHeight="1" x14ac:dyDescent="0.2">
      <c r="A60" s="147"/>
      <c r="B60" s="14" t="s">
        <v>51</v>
      </c>
      <c r="C60" s="39">
        <v>2.0000000000000001E-4</v>
      </c>
      <c r="D60" s="51">
        <f t="shared" si="3"/>
        <v>2.48</v>
      </c>
      <c r="F60" s="124" t="s">
        <v>132</v>
      </c>
    </row>
    <row r="61" spans="1:10" ht="12" customHeight="1" x14ac:dyDescent="0.2">
      <c r="A61" s="147"/>
      <c r="B61" s="14" t="s">
        <v>52</v>
      </c>
      <c r="C61" s="39">
        <v>2.0000000000000001E-4</v>
      </c>
      <c r="D61" s="51">
        <f t="shared" si="3"/>
        <v>2.48</v>
      </c>
      <c r="F61" s="72" t="s">
        <v>135</v>
      </c>
    </row>
    <row r="62" spans="1:10" ht="12.75" customHeight="1" x14ac:dyDescent="0.2">
      <c r="A62" s="147"/>
      <c r="B62" s="14" t="s">
        <v>53</v>
      </c>
      <c r="C62" s="39">
        <v>2.9999999999999997E-4</v>
      </c>
      <c r="D62" s="51">
        <f>ROUND(C62*(D$14-D$12),7)</f>
        <v>3.72</v>
      </c>
      <c r="F62" s="122" t="s">
        <v>134</v>
      </c>
    </row>
    <row r="63" spans="1:10" ht="11.45" customHeight="1" x14ac:dyDescent="0.2">
      <c r="A63" s="147"/>
      <c r="B63" s="19" t="s">
        <v>54</v>
      </c>
      <c r="C63" s="52">
        <f>SUM(C57:C62)</f>
        <v>2.8699999999999996E-2</v>
      </c>
      <c r="D63" s="27">
        <f>ROUND(C63*(D$14-D$12),7)</f>
        <v>355.88</v>
      </c>
    </row>
    <row r="64" spans="1:10" ht="11.45" customHeight="1" x14ac:dyDescent="0.2">
      <c r="A64" s="147"/>
      <c r="B64" s="40" t="s">
        <v>55</v>
      </c>
      <c r="C64" s="52">
        <f>ROUND(C63*C39,7)</f>
        <v>9.9875999999999993E-3</v>
      </c>
      <c r="D64" s="31">
        <f>ROUND(C39*D$63,7)</f>
        <v>123.84623999999999</v>
      </c>
    </row>
    <row r="65" spans="1:5" ht="11.45" customHeight="1" x14ac:dyDescent="0.2">
      <c r="A65" s="147"/>
      <c r="B65" s="33" t="s">
        <v>34</v>
      </c>
      <c r="C65" s="53">
        <f>C63+C64</f>
        <v>3.8687599999999996E-2</v>
      </c>
      <c r="D65" s="35">
        <f>ROUND(D63+D64,2)</f>
        <v>479.73</v>
      </c>
    </row>
    <row r="66" spans="1:5" ht="21" customHeight="1" x14ac:dyDescent="0.2">
      <c r="A66" s="148" t="s">
        <v>56</v>
      </c>
      <c r="B66" s="148"/>
      <c r="C66" s="54"/>
      <c r="D66" s="54"/>
    </row>
    <row r="67" spans="1:5" ht="11.45" customHeight="1" x14ac:dyDescent="0.2">
      <c r="A67" s="109">
        <v>4</v>
      </c>
      <c r="B67" s="1" t="s">
        <v>57</v>
      </c>
      <c r="C67" s="55"/>
      <c r="D67" s="43"/>
    </row>
    <row r="68" spans="1:5" ht="11.45" customHeight="1" x14ac:dyDescent="0.2">
      <c r="A68" s="109" t="s">
        <v>58</v>
      </c>
      <c r="B68" s="107" t="s">
        <v>59</v>
      </c>
      <c r="C68" s="56">
        <f>C39</f>
        <v>0.34800000000000009</v>
      </c>
      <c r="D68" s="57">
        <f>D39</f>
        <v>4315.2</v>
      </c>
    </row>
    <row r="69" spans="1:5" ht="11.45" customHeight="1" x14ac:dyDescent="0.2">
      <c r="A69" s="109" t="s">
        <v>60</v>
      </c>
      <c r="B69" s="44" t="s">
        <v>61</v>
      </c>
      <c r="C69" s="56">
        <f>C44</f>
        <v>0.1122884</v>
      </c>
      <c r="D69" s="57">
        <f>D44</f>
        <v>1392.93</v>
      </c>
    </row>
    <row r="70" spans="1:5" ht="11.45" customHeight="1" x14ac:dyDescent="0.2">
      <c r="A70" s="109" t="s">
        <v>62</v>
      </c>
      <c r="B70" s="44" t="s">
        <v>63</v>
      </c>
      <c r="C70" s="56">
        <f>C48</f>
        <v>4.0439999999999996E-4</v>
      </c>
      <c r="D70" s="57">
        <f>D48</f>
        <v>5.01</v>
      </c>
    </row>
    <row r="71" spans="1:5" ht="11.45" customHeight="1" x14ac:dyDescent="0.2">
      <c r="A71" s="109" t="s">
        <v>64</v>
      </c>
      <c r="B71" s="44" t="s">
        <v>65</v>
      </c>
      <c r="C71" s="56">
        <f>C55</f>
        <v>4.32752E-2</v>
      </c>
      <c r="D71" s="57">
        <f>D55</f>
        <v>536.61</v>
      </c>
    </row>
    <row r="72" spans="1:5" ht="11.45" customHeight="1" x14ac:dyDescent="0.2">
      <c r="A72" s="109" t="s">
        <v>66</v>
      </c>
      <c r="B72" s="44" t="s">
        <v>67</v>
      </c>
      <c r="C72" s="56">
        <f>C65</f>
        <v>3.8687599999999996E-2</v>
      </c>
      <c r="D72" s="57">
        <f>D65</f>
        <v>479.73</v>
      </c>
    </row>
    <row r="73" spans="1:5" ht="11.45" customHeight="1" x14ac:dyDescent="0.2">
      <c r="A73" s="44"/>
      <c r="B73" s="33" t="s">
        <v>34</v>
      </c>
      <c r="C73" s="58">
        <f>SUM(C68:C72)</f>
        <v>0.54265560000000013</v>
      </c>
      <c r="D73" s="59">
        <f>SUM(D68:D72)</f>
        <v>6729.48</v>
      </c>
    </row>
    <row r="74" spans="1:5" ht="11.45" customHeight="1" x14ac:dyDescent="0.2">
      <c r="A74" s="44"/>
      <c r="B74" s="60"/>
      <c r="C74" s="61"/>
      <c r="D74" s="62"/>
    </row>
    <row r="75" spans="1:5" ht="11.45" customHeight="1" x14ac:dyDescent="0.2">
      <c r="A75" s="44"/>
      <c r="B75" s="33" t="s">
        <v>68</v>
      </c>
      <c r="C75" s="63"/>
      <c r="D75" s="64">
        <f>ROUND(D14+D21+D28+D73,2)</f>
        <v>19787.97</v>
      </c>
    </row>
    <row r="76" spans="1:5" ht="14.45" customHeight="1" x14ac:dyDescent="0.2">
      <c r="A76" s="148" t="s">
        <v>69</v>
      </c>
      <c r="B76" s="148"/>
      <c r="C76" s="65"/>
      <c r="D76" s="65"/>
    </row>
    <row r="77" spans="1:5" ht="11.45" customHeight="1" x14ac:dyDescent="0.2">
      <c r="A77" s="109">
        <v>5</v>
      </c>
      <c r="B77" s="40"/>
      <c r="C77" s="28" t="s">
        <v>5</v>
      </c>
      <c r="D77" s="29" t="s">
        <v>25</v>
      </c>
    </row>
    <row r="78" spans="1:5" ht="11.45" customHeight="1" x14ac:dyDescent="0.2">
      <c r="A78" s="109" t="s">
        <v>70</v>
      </c>
      <c r="B78" s="66" t="s">
        <v>71</v>
      </c>
      <c r="C78" s="67">
        <v>1E-4</v>
      </c>
      <c r="D78" s="31">
        <f>ROUND(C78*$D$75,7)</f>
        <v>1.9787969999999999</v>
      </c>
      <c r="E78" s="68"/>
    </row>
    <row r="79" spans="1:5" ht="11.45" customHeight="1" x14ac:dyDescent="0.2">
      <c r="A79" s="109" t="s">
        <v>72</v>
      </c>
      <c r="B79" s="69" t="s">
        <v>73</v>
      </c>
      <c r="C79" s="56">
        <v>1E-4</v>
      </c>
      <c r="D79" s="31">
        <f>ROUND((D$75+D$78)*C$79,7)</f>
        <v>1.9789949</v>
      </c>
      <c r="E79" s="70"/>
    </row>
    <row r="80" spans="1:5" ht="11.45" customHeight="1" x14ac:dyDescent="0.2">
      <c r="A80" s="110" t="s">
        <v>74</v>
      </c>
      <c r="B80" s="69" t="s">
        <v>75</v>
      </c>
      <c r="C80" s="56">
        <f>SUM(C81:C86)</f>
        <v>8.6499999999999994E-2</v>
      </c>
      <c r="D80" s="71">
        <f>SUM(D81:D86)</f>
        <v>1874.1124599999998</v>
      </c>
      <c r="E80" s="68"/>
    </row>
    <row r="81" spans="1:11" ht="52.5" customHeight="1" x14ac:dyDescent="0.2">
      <c r="A81" s="144" t="s">
        <v>76</v>
      </c>
      <c r="B81" s="72" t="s">
        <v>77</v>
      </c>
      <c r="C81" s="73">
        <v>6.4999999999999997E-3</v>
      </c>
      <c r="D81" s="74">
        <f>ROUND(C81*D90,7)</f>
        <v>140.82926</v>
      </c>
      <c r="E81" s="68"/>
      <c r="F81" s="122" t="s">
        <v>127</v>
      </c>
    </row>
    <row r="82" spans="1:11" ht="52.5" customHeight="1" x14ac:dyDescent="0.2">
      <c r="A82" s="145"/>
      <c r="B82" s="72" t="s">
        <v>78</v>
      </c>
      <c r="C82" s="75">
        <v>0.03</v>
      </c>
      <c r="D82" s="74">
        <f>ROUND(C82*D90,7)</f>
        <v>649.98119999999994</v>
      </c>
      <c r="E82" s="68"/>
      <c r="F82" s="122" t="s">
        <v>128</v>
      </c>
    </row>
    <row r="83" spans="1:11" ht="11.45" customHeight="1" x14ac:dyDescent="0.2">
      <c r="A83" s="109" t="s">
        <v>79</v>
      </c>
      <c r="B83" s="14" t="s">
        <v>80</v>
      </c>
      <c r="C83" s="73"/>
      <c r="D83" s="74"/>
      <c r="E83" s="68"/>
    </row>
    <row r="84" spans="1:11" ht="36" x14ac:dyDescent="0.2">
      <c r="A84" s="109" t="s">
        <v>81</v>
      </c>
      <c r="B84" s="14" t="s">
        <v>82</v>
      </c>
      <c r="C84" s="73">
        <v>0.05</v>
      </c>
      <c r="D84" s="74">
        <f>ROUND(C84*D90,7)</f>
        <v>1083.3019999999999</v>
      </c>
      <c r="F84" s="126" t="s">
        <v>129</v>
      </c>
    </row>
    <row r="85" spans="1:11" x14ac:dyDescent="0.2">
      <c r="A85" s="109" t="s">
        <v>83</v>
      </c>
      <c r="B85" s="45" t="s">
        <v>84</v>
      </c>
      <c r="C85" s="73">
        <v>0</v>
      </c>
      <c r="D85" s="31"/>
    </row>
    <row r="86" spans="1:11" x14ac:dyDescent="0.2">
      <c r="A86" s="109"/>
      <c r="B86" s="66"/>
      <c r="C86" s="67"/>
      <c r="D86" s="31"/>
      <c r="E86" s="68"/>
    </row>
    <row r="87" spans="1:11" s="78" customFormat="1" ht="15" x14ac:dyDescent="0.2">
      <c r="A87" s="76"/>
      <c r="B87" s="33" t="s">
        <v>85</v>
      </c>
      <c r="C87" s="53">
        <f>SUM(C78:C80)</f>
        <v>8.6699999999999999E-2</v>
      </c>
      <c r="D87" s="77">
        <f>ROUND(SUM(D78:D80),2)</f>
        <v>1878.07</v>
      </c>
      <c r="E87" s="4"/>
      <c r="F87" s="4"/>
      <c r="G87" s="4"/>
      <c r="H87" s="4"/>
      <c r="I87" s="4"/>
      <c r="J87" s="4"/>
      <c r="K87" s="4"/>
    </row>
    <row r="88" spans="1:11" s="78" customFormat="1" ht="13.15" customHeight="1" x14ac:dyDescent="0.2">
      <c r="A88" s="79"/>
      <c r="B88" s="79"/>
      <c r="C88" s="80"/>
      <c r="D88" s="80"/>
      <c r="E88" s="4"/>
      <c r="F88" s="4"/>
      <c r="G88" s="4"/>
      <c r="H88" s="4"/>
      <c r="I88" s="4"/>
      <c r="J88" s="4"/>
      <c r="K88" s="4"/>
    </row>
    <row r="89" spans="1:11" ht="18" customHeight="1" x14ac:dyDescent="0.2">
      <c r="A89" s="81" t="s">
        <v>86</v>
      </c>
      <c r="B89" s="82"/>
      <c r="C89" s="37" t="s">
        <v>87</v>
      </c>
      <c r="D89" s="38" t="s">
        <v>25</v>
      </c>
    </row>
    <row r="90" spans="1:11" ht="16.5" customHeight="1" x14ac:dyDescent="0.2">
      <c r="A90" s="83"/>
      <c r="B90" s="84" t="s">
        <v>88</v>
      </c>
      <c r="C90" s="85">
        <v>1</v>
      </c>
      <c r="D90" s="86">
        <f>ROUND(($D$75+$D$78+$D$79)/(1-$C$80),2)</f>
        <v>21666.04</v>
      </c>
    </row>
    <row r="92" spans="1:11" x14ac:dyDescent="0.2">
      <c r="D92" s="49"/>
    </row>
  </sheetData>
  <mergeCells count="19">
    <mergeCell ref="A45:B45"/>
    <mergeCell ref="A5:B5"/>
    <mergeCell ref="A6:A14"/>
    <mergeCell ref="A15:B15"/>
    <mergeCell ref="A16:A21"/>
    <mergeCell ref="A22:B22"/>
    <mergeCell ref="A24:A28"/>
    <mergeCell ref="A29:B29"/>
    <mergeCell ref="A30:B30"/>
    <mergeCell ref="A31:A39"/>
    <mergeCell ref="A40:B40"/>
    <mergeCell ref="A41:A44"/>
    <mergeCell ref="A81:A82"/>
    <mergeCell ref="A49:B49"/>
    <mergeCell ref="A50:A55"/>
    <mergeCell ref="A56:B56"/>
    <mergeCell ref="A57:A65"/>
    <mergeCell ref="A66:B66"/>
    <mergeCell ref="A76:B7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  <ignoredErrors>
    <ignoredError sqref="D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79" workbookViewId="0">
      <selection activeCell="C86" sqref="C86"/>
    </sheetView>
  </sheetViews>
  <sheetFormatPr defaultRowHeight="12.75" x14ac:dyDescent="0.2"/>
  <cols>
    <col min="1" max="1" width="25.42578125" customWidth="1"/>
    <col min="2" max="2" width="90" customWidth="1"/>
    <col min="3" max="3" width="17.5703125" customWidth="1"/>
    <col min="4" max="4" width="18.85546875" customWidth="1"/>
    <col min="5" max="5" width="2.7109375" customWidth="1"/>
    <col min="6" max="6" width="62.28515625" customWidth="1"/>
  </cols>
  <sheetData>
    <row r="1" spans="1:11" ht="31.5" x14ac:dyDescent="0.2">
      <c r="A1" s="1">
        <v>1</v>
      </c>
      <c r="B1" s="2" t="s">
        <v>93</v>
      </c>
      <c r="C1" s="3"/>
      <c r="D1" s="4"/>
      <c r="E1" s="4"/>
      <c r="F1" s="4"/>
      <c r="G1" s="4"/>
    </row>
    <row r="2" spans="1:11" ht="18" x14ac:dyDescent="0.2">
      <c r="A2" s="5" t="s">
        <v>0</v>
      </c>
      <c r="B2" s="93" t="s">
        <v>96</v>
      </c>
      <c r="C2" s="6"/>
      <c r="D2" s="6"/>
      <c r="E2" s="4"/>
      <c r="F2" s="4"/>
      <c r="G2" s="4"/>
    </row>
    <row r="3" spans="1:11" ht="15.75" x14ac:dyDescent="0.2">
      <c r="A3" s="5" t="s">
        <v>1</v>
      </c>
      <c r="B3" s="111" t="s">
        <v>117</v>
      </c>
      <c r="C3" s="5" t="s">
        <v>2</v>
      </c>
      <c r="D3" s="94" t="s">
        <v>118</v>
      </c>
      <c r="E3" s="4"/>
      <c r="F3" s="4"/>
      <c r="G3" s="4"/>
    </row>
    <row r="4" spans="1:11" ht="15.75" x14ac:dyDescent="0.2">
      <c r="A4" s="7"/>
      <c r="B4" s="8"/>
      <c r="C4" s="8"/>
      <c r="D4" s="9" t="s">
        <v>3</v>
      </c>
      <c r="E4" s="10"/>
      <c r="F4" s="10"/>
      <c r="G4" s="10"/>
    </row>
    <row r="5" spans="1:11" x14ac:dyDescent="0.2">
      <c r="A5" s="148" t="s">
        <v>4</v>
      </c>
      <c r="B5" s="148"/>
      <c r="C5" s="11" t="s">
        <v>5</v>
      </c>
      <c r="D5" s="12" t="s">
        <v>6</v>
      </c>
      <c r="E5" s="13"/>
      <c r="F5" s="13"/>
      <c r="G5" s="13"/>
    </row>
    <row r="6" spans="1:11" x14ac:dyDescent="0.2">
      <c r="A6" s="147"/>
      <c r="B6" s="14" t="s">
        <v>7</v>
      </c>
      <c r="C6" s="15"/>
      <c r="D6" s="16">
        <v>11700</v>
      </c>
      <c r="E6" s="13"/>
      <c r="F6" s="133" t="s">
        <v>131</v>
      </c>
      <c r="G6" s="134"/>
      <c r="H6" s="134"/>
      <c r="I6" s="13"/>
      <c r="J6" s="13"/>
      <c r="K6" s="13"/>
    </row>
    <row r="7" spans="1:11" x14ac:dyDescent="0.2">
      <c r="A7" s="147"/>
      <c r="B7" s="17" t="s">
        <v>8</v>
      </c>
      <c r="C7" s="15"/>
      <c r="D7" s="16"/>
      <c r="E7" s="13"/>
      <c r="F7" s="13"/>
      <c r="G7" s="13"/>
      <c r="H7" s="13"/>
      <c r="I7" s="13"/>
      <c r="J7" s="13"/>
      <c r="K7" s="13"/>
    </row>
    <row r="8" spans="1:11" x14ac:dyDescent="0.2">
      <c r="A8" s="147"/>
      <c r="B8" s="14" t="s">
        <v>9</v>
      </c>
      <c r="C8" s="18"/>
      <c r="D8" s="16"/>
      <c r="E8" s="13"/>
      <c r="F8" s="13"/>
      <c r="G8" s="13"/>
      <c r="H8" s="13"/>
      <c r="I8" s="13"/>
      <c r="J8" s="13"/>
      <c r="K8" s="13"/>
    </row>
    <row r="9" spans="1:11" x14ac:dyDescent="0.2">
      <c r="A9" s="147"/>
      <c r="B9" s="14" t="s">
        <v>10</v>
      </c>
      <c r="C9" s="18"/>
      <c r="D9" s="16"/>
      <c r="E9" s="13"/>
      <c r="F9" s="13"/>
      <c r="G9" s="13"/>
      <c r="H9" s="13"/>
      <c r="I9" s="13"/>
      <c r="J9" s="13"/>
      <c r="K9" s="13"/>
    </row>
    <row r="10" spans="1:11" x14ac:dyDescent="0.2">
      <c r="A10" s="147"/>
      <c r="B10" s="14" t="s">
        <v>11</v>
      </c>
      <c r="C10" s="18"/>
      <c r="D10" s="16"/>
      <c r="E10" s="13"/>
      <c r="F10" s="13"/>
      <c r="G10" s="13"/>
      <c r="H10" s="13"/>
      <c r="I10" s="13"/>
      <c r="J10" s="13"/>
      <c r="K10" s="13"/>
    </row>
    <row r="11" spans="1:11" x14ac:dyDescent="0.2">
      <c r="A11" s="147"/>
      <c r="B11" s="14" t="s">
        <v>12</v>
      </c>
      <c r="C11" s="18"/>
      <c r="D11" s="16"/>
      <c r="E11" s="13"/>
      <c r="F11" s="13"/>
      <c r="G11" s="13"/>
      <c r="H11" s="13"/>
      <c r="I11" s="13"/>
      <c r="J11" s="13"/>
      <c r="K11" s="13"/>
    </row>
    <row r="12" spans="1:11" x14ac:dyDescent="0.2">
      <c r="A12" s="147"/>
      <c r="B12" s="14" t="s">
        <v>13</v>
      </c>
      <c r="C12" s="18"/>
      <c r="D12" s="16"/>
      <c r="E12" s="13"/>
      <c r="F12" s="13"/>
      <c r="G12" s="13"/>
      <c r="H12" s="13"/>
      <c r="I12" s="13"/>
      <c r="J12" s="13"/>
      <c r="K12" s="13"/>
    </row>
    <row r="13" spans="1:11" x14ac:dyDescent="0.2">
      <c r="A13" s="147"/>
      <c r="B13" s="14" t="s">
        <v>14</v>
      </c>
      <c r="C13" s="18"/>
      <c r="D13" s="16"/>
      <c r="E13" s="13"/>
      <c r="F13" s="13"/>
      <c r="G13" s="13"/>
      <c r="H13" s="13"/>
      <c r="I13" s="13"/>
      <c r="J13" s="13"/>
      <c r="K13" s="13"/>
    </row>
    <row r="14" spans="1:11" x14ac:dyDescent="0.2">
      <c r="A14" s="147"/>
      <c r="B14" s="19" t="s">
        <v>15</v>
      </c>
      <c r="C14" s="20"/>
      <c r="D14" s="21">
        <f>ROUND(SUM(D6:D13),2)</f>
        <v>11700</v>
      </c>
      <c r="E14" s="22"/>
      <c r="F14" s="22"/>
      <c r="G14" s="22"/>
      <c r="H14" s="22"/>
      <c r="I14" s="22"/>
      <c r="J14" s="22"/>
      <c r="K14" s="22"/>
    </row>
    <row r="15" spans="1:11" x14ac:dyDescent="0.2">
      <c r="A15" s="148" t="s">
        <v>16</v>
      </c>
      <c r="B15" s="148"/>
      <c r="C15" s="23"/>
      <c r="D15" s="23"/>
      <c r="E15" s="4"/>
      <c r="F15" s="4"/>
      <c r="G15" s="4"/>
      <c r="H15" s="4"/>
      <c r="I15" s="4"/>
      <c r="J15" s="4"/>
      <c r="K15" s="4"/>
    </row>
    <row r="16" spans="1:11" x14ac:dyDescent="0.2">
      <c r="A16" s="149"/>
      <c r="B16" s="14" t="s">
        <v>89</v>
      </c>
      <c r="C16" s="15"/>
      <c r="D16" s="24"/>
      <c r="E16" s="4"/>
      <c r="F16" s="132" t="s">
        <v>95</v>
      </c>
      <c r="G16" s="129"/>
      <c r="H16" s="129"/>
      <c r="I16" s="130"/>
      <c r="J16" s="130"/>
      <c r="K16" s="130"/>
    </row>
    <row r="17" spans="1:11" ht="24" x14ac:dyDescent="0.2">
      <c r="A17" s="149"/>
      <c r="B17" s="14" t="s">
        <v>90</v>
      </c>
      <c r="C17" s="92">
        <v>28.69</v>
      </c>
      <c r="D17" s="16">
        <f>C17*21</f>
        <v>602.49</v>
      </c>
      <c r="E17" s="4"/>
      <c r="F17" s="125" t="s">
        <v>140</v>
      </c>
      <c r="G17" s="131"/>
      <c r="H17" s="131"/>
      <c r="I17" s="131"/>
      <c r="J17" s="131"/>
      <c r="K17" s="131"/>
    </row>
    <row r="18" spans="1:11" x14ac:dyDescent="0.2">
      <c r="A18" s="149"/>
      <c r="B18" s="14" t="s">
        <v>91</v>
      </c>
      <c r="C18" s="15"/>
      <c r="D18" s="16">
        <v>53.5</v>
      </c>
      <c r="E18" s="4"/>
      <c r="F18" s="72" t="s">
        <v>141</v>
      </c>
      <c r="G18" s="130"/>
      <c r="H18" s="130"/>
      <c r="I18" s="130"/>
      <c r="J18" s="130"/>
      <c r="K18" s="130"/>
    </row>
    <row r="19" spans="1:11" x14ac:dyDescent="0.2">
      <c r="A19" s="149"/>
      <c r="B19" s="14" t="s">
        <v>138</v>
      </c>
      <c r="C19" s="15"/>
      <c r="D19" s="16">
        <v>2.5</v>
      </c>
      <c r="E19" s="4"/>
      <c r="F19" s="135"/>
      <c r="G19" s="130"/>
      <c r="H19" s="130"/>
      <c r="I19" s="130"/>
      <c r="J19" s="130"/>
      <c r="K19" s="130"/>
    </row>
    <row r="20" spans="1:11" x14ac:dyDescent="0.2">
      <c r="A20" s="149"/>
      <c r="B20" s="19" t="s">
        <v>17</v>
      </c>
      <c r="C20" s="15"/>
      <c r="D20" s="21">
        <f>ROUND(SUM(D16:D19),2)</f>
        <v>658.49</v>
      </c>
      <c r="E20" s="4"/>
      <c r="F20" s="4"/>
      <c r="G20" s="4"/>
      <c r="H20" s="4"/>
      <c r="I20" s="4"/>
      <c r="J20" s="4"/>
      <c r="K20" s="4"/>
    </row>
    <row r="21" spans="1:11" x14ac:dyDescent="0.2">
      <c r="A21" s="148" t="s">
        <v>18</v>
      </c>
      <c r="B21" s="148"/>
      <c r="C21" s="25"/>
      <c r="D21" s="23"/>
      <c r="E21" s="4"/>
      <c r="F21" s="4"/>
      <c r="G21" s="4"/>
      <c r="H21" s="4"/>
      <c r="I21" s="4"/>
      <c r="J21" s="4"/>
      <c r="K21" s="4"/>
    </row>
    <row r="22" spans="1:11" x14ac:dyDescent="0.2">
      <c r="A22" s="89"/>
      <c r="B22" s="26" t="s">
        <v>19</v>
      </c>
      <c r="C22" s="15"/>
      <c r="D22" s="27"/>
      <c r="E22" s="4"/>
      <c r="F22" s="4"/>
      <c r="G22" s="4"/>
      <c r="H22" s="4"/>
      <c r="I22" s="4"/>
      <c r="J22" s="4"/>
      <c r="K22" s="4"/>
    </row>
    <row r="23" spans="1:11" x14ac:dyDescent="0.2">
      <c r="A23" s="150"/>
      <c r="B23" s="14" t="s">
        <v>20</v>
      </c>
      <c r="C23" s="15"/>
      <c r="D23" s="16"/>
      <c r="E23" s="4"/>
      <c r="F23" s="4"/>
      <c r="G23" s="4"/>
      <c r="H23" s="4"/>
      <c r="I23" s="4"/>
      <c r="J23" s="4"/>
      <c r="K23" s="4"/>
    </row>
    <row r="24" spans="1:11" x14ac:dyDescent="0.2">
      <c r="A24" s="150"/>
      <c r="B24" s="14" t="s">
        <v>21</v>
      </c>
      <c r="C24" s="15"/>
      <c r="D24" s="16"/>
      <c r="E24" s="4"/>
      <c r="F24" s="4"/>
      <c r="G24" s="4"/>
      <c r="H24" s="4"/>
      <c r="I24" s="4"/>
      <c r="J24" s="4"/>
      <c r="K24" s="4"/>
    </row>
    <row r="25" spans="1:11" x14ac:dyDescent="0.2">
      <c r="A25" s="150"/>
      <c r="B25" s="14"/>
      <c r="C25" s="15"/>
      <c r="D25" s="16"/>
      <c r="E25" s="4"/>
      <c r="F25" s="4"/>
      <c r="G25" s="4"/>
      <c r="H25" s="4"/>
      <c r="I25" s="4"/>
      <c r="J25" s="4"/>
      <c r="K25" s="4"/>
    </row>
    <row r="26" spans="1:11" x14ac:dyDescent="0.2">
      <c r="A26" s="150"/>
      <c r="B26" s="14"/>
      <c r="C26" s="15"/>
      <c r="D26" s="16"/>
      <c r="E26" s="4"/>
      <c r="F26" s="4"/>
      <c r="G26" s="4"/>
      <c r="H26" s="4"/>
      <c r="I26" s="4"/>
      <c r="J26" s="4"/>
      <c r="K26" s="4"/>
    </row>
    <row r="27" spans="1:11" x14ac:dyDescent="0.2">
      <c r="A27" s="150"/>
      <c r="B27" s="19" t="s">
        <v>22</v>
      </c>
      <c r="C27" s="15"/>
      <c r="D27" s="21">
        <f>SUM(D23:D26)</f>
        <v>0</v>
      </c>
      <c r="E27" s="4"/>
      <c r="F27" s="4"/>
      <c r="G27" s="4"/>
      <c r="H27" s="4"/>
      <c r="I27" s="4"/>
      <c r="J27" s="4"/>
      <c r="K27" s="4"/>
    </row>
    <row r="28" spans="1:11" x14ac:dyDescent="0.2">
      <c r="A28" s="148" t="s">
        <v>23</v>
      </c>
      <c r="B28" s="148"/>
      <c r="C28" s="25"/>
      <c r="D28" s="23"/>
      <c r="E28" s="4"/>
      <c r="F28" s="4"/>
      <c r="G28" s="4"/>
      <c r="H28" s="4"/>
      <c r="I28" s="4"/>
      <c r="J28" s="4"/>
      <c r="K28" s="4"/>
    </row>
    <row r="29" spans="1:11" x14ac:dyDescent="0.2">
      <c r="A29" s="146" t="s">
        <v>24</v>
      </c>
      <c r="B29" s="146"/>
      <c r="C29" s="28" t="s">
        <v>5</v>
      </c>
      <c r="D29" s="29" t="s">
        <v>25</v>
      </c>
      <c r="E29" s="4"/>
      <c r="F29" s="4"/>
      <c r="G29" s="4"/>
      <c r="H29" s="4"/>
      <c r="I29" s="4"/>
      <c r="J29" s="4"/>
      <c r="K29" s="4"/>
    </row>
    <row r="30" spans="1:11" x14ac:dyDescent="0.2">
      <c r="A30" s="147"/>
      <c r="B30" s="14" t="s">
        <v>26</v>
      </c>
      <c r="C30" s="30">
        <v>0.2</v>
      </c>
      <c r="D30" s="31">
        <f t="shared" ref="D30:D37" si="0">ROUND(C30*(D$14-D$12),7)</f>
        <v>2340</v>
      </c>
      <c r="E30" s="4"/>
      <c r="F30" s="122" t="s">
        <v>120</v>
      </c>
      <c r="G30" s="4"/>
      <c r="H30" s="4"/>
      <c r="I30" s="4"/>
      <c r="J30" s="4"/>
      <c r="K30" s="4"/>
    </row>
    <row r="31" spans="1:11" ht="24" x14ac:dyDescent="0.2">
      <c r="A31" s="147"/>
      <c r="B31" s="14" t="s">
        <v>27</v>
      </c>
      <c r="C31" s="30">
        <v>1.4999999999999999E-2</v>
      </c>
      <c r="D31" s="31">
        <f t="shared" si="0"/>
        <v>175.5</v>
      </c>
      <c r="E31" s="4"/>
      <c r="F31" s="122" t="s">
        <v>121</v>
      </c>
      <c r="G31" s="4"/>
      <c r="H31" s="4"/>
      <c r="I31" s="4"/>
      <c r="J31" s="4"/>
      <c r="K31" s="4"/>
    </row>
    <row r="32" spans="1:11" ht="24" x14ac:dyDescent="0.2">
      <c r="A32" s="147"/>
      <c r="B32" s="14" t="s">
        <v>28</v>
      </c>
      <c r="C32" s="30">
        <v>0.01</v>
      </c>
      <c r="D32" s="31">
        <f t="shared" si="0"/>
        <v>117</v>
      </c>
      <c r="E32" s="4"/>
      <c r="F32" s="122" t="s">
        <v>122</v>
      </c>
      <c r="G32" s="4"/>
      <c r="H32" s="4"/>
      <c r="I32" s="4"/>
      <c r="J32" s="4"/>
      <c r="K32" s="4"/>
    </row>
    <row r="33" spans="1:11" x14ac:dyDescent="0.2">
      <c r="A33" s="147"/>
      <c r="B33" s="14" t="s">
        <v>29</v>
      </c>
      <c r="C33" s="30">
        <v>2E-3</v>
      </c>
      <c r="D33" s="31">
        <f t="shared" si="0"/>
        <v>23.4</v>
      </c>
      <c r="E33" s="4"/>
      <c r="F33" s="122" t="s">
        <v>123</v>
      </c>
      <c r="G33" s="4"/>
      <c r="H33" s="4"/>
      <c r="I33" s="4"/>
      <c r="J33" s="4"/>
      <c r="K33" s="4"/>
    </row>
    <row r="34" spans="1:11" ht="24" x14ac:dyDescent="0.2">
      <c r="A34" s="147"/>
      <c r="B34" s="14" t="s">
        <v>30</v>
      </c>
      <c r="C34" s="30">
        <v>2.5000000000000001E-2</v>
      </c>
      <c r="D34" s="31">
        <f t="shared" si="0"/>
        <v>292.5</v>
      </c>
      <c r="E34" s="4"/>
      <c r="F34" s="122" t="s">
        <v>124</v>
      </c>
      <c r="G34" s="4"/>
      <c r="H34" s="4"/>
      <c r="I34" s="4"/>
      <c r="J34" s="4"/>
      <c r="K34" s="4"/>
    </row>
    <row r="35" spans="1:11" ht="24" x14ac:dyDescent="0.2">
      <c r="A35" s="147"/>
      <c r="B35" s="14" t="s">
        <v>31</v>
      </c>
      <c r="C35" s="30">
        <v>0.08</v>
      </c>
      <c r="D35" s="31">
        <f t="shared" si="0"/>
        <v>936</v>
      </c>
      <c r="E35" s="4"/>
      <c r="F35" s="122" t="s">
        <v>125</v>
      </c>
      <c r="G35" s="4"/>
      <c r="H35" s="4"/>
      <c r="I35" s="4"/>
      <c r="J35" s="4"/>
      <c r="K35" s="4"/>
    </row>
    <row r="36" spans="1:11" ht="204" x14ac:dyDescent="0.2">
      <c r="A36" s="147"/>
      <c r="B36" s="17" t="s">
        <v>32</v>
      </c>
      <c r="C36" s="106">
        <v>0.01</v>
      </c>
      <c r="D36" s="31">
        <f t="shared" si="0"/>
        <v>117</v>
      </c>
      <c r="E36" s="4"/>
      <c r="F36" s="122" t="s">
        <v>136</v>
      </c>
      <c r="G36" s="4"/>
      <c r="H36" s="4"/>
      <c r="I36" s="4"/>
      <c r="J36" s="4"/>
      <c r="K36" s="4"/>
    </row>
    <row r="37" spans="1:11" x14ac:dyDescent="0.2">
      <c r="A37" s="147"/>
      <c r="B37" s="14" t="s">
        <v>33</v>
      </c>
      <c r="C37" s="32">
        <v>6.0000000000000001E-3</v>
      </c>
      <c r="D37" s="31">
        <f t="shared" si="0"/>
        <v>70.2</v>
      </c>
      <c r="E37" s="4"/>
      <c r="F37" s="122" t="s">
        <v>126</v>
      </c>
      <c r="G37" s="4"/>
      <c r="H37" s="4"/>
      <c r="I37" s="4"/>
      <c r="J37" s="4"/>
      <c r="K37" s="4"/>
    </row>
    <row r="38" spans="1:11" x14ac:dyDescent="0.2">
      <c r="A38" s="147"/>
      <c r="B38" s="33" t="s">
        <v>34</v>
      </c>
      <c r="C38" s="34">
        <f>SUM(C30:C37)</f>
        <v>0.34800000000000009</v>
      </c>
      <c r="D38" s="35">
        <f>ROUND(SUM(D30:D37),2)</f>
        <v>4071.6</v>
      </c>
      <c r="E38" s="36"/>
      <c r="F38" s="36"/>
      <c r="G38" s="36"/>
      <c r="H38" s="36"/>
      <c r="I38" s="36"/>
      <c r="J38" s="36"/>
      <c r="K38" s="36"/>
    </row>
    <row r="39" spans="1:11" x14ac:dyDescent="0.2">
      <c r="A39" s="146" t="s">
        <v>35</v>
      </c>
      <c r="B39" s="146"/>
      <c r="C39" s="37" t="s">
        <v>5</v>
      </c>
      <c r="D39" s="38" t="s">
        <v>25</v>
      </c>
      <c r="E39" s="4"/>
      <c r="F39" s="4"/>
      <c r="G39" s="4"/>
      <c r="H39" s="4"/>
      <c r="I39" s="4"/>
      <c r="J39" s="4"/>
      <c r="K39" s="4"/>
    </row>
    <row r="40" spans="1:11" ht="24" x14ac:dyDescent="0.2">
      <c r="A40" s="147"/>
      <c r="B40" s="14" t="s">
        <v>36</v>
      </c>
      <c r="C40" s="39">
        <v>8.3299999999999999E-2</v>
      </c>
      <c r="D40" s="31">
        <f>ROUND(($D$14-D$12)/12,7)</f>
        <v>975</v>
      </c>
      <c r="E40" s="4"/>
      <c r="F40" s="123" t="s">
        <v>137</v>
      </c>
      <c r="G40" s="4"/>
      <c r="H40" s="4"/>
      <c r="I40" s="4"/>
      <c r="J40" s="4"/>
      <c r="K40" s="4"/>
    </row>
    <row r="41" spans="1:11" x14ac:dyDescent="0.2">
      <c r="A41" s="147"/>
      <c r="B41" s="40" t="s">
        <v>37</v>
      </c>
      <c r="C41" s="39">
        <f>ROUND($C$38*C$40,7)</f>
        <v>2.8988400000000001E-2</v>
      </c>
      <c r="D41" s="41">
        <f>ROUND($C$38*$D$40,7)</f>
        <v>339.3</v>
      </c>
      <c r="E41" s="4"/>
      <c r="F41" s="112"/>
      <c r="G41" s="4"/>
      <c r="H41" s="4"/>
      <c r="I41" s="4"/>
      <c r="J41" s="4"/>
      <c r="K41" s="4"/>
    </row>
    <row r="42" spans="1:11" x14ac:dyDescent="0.2">
      <c r="A42" s="147"/>
      <c r="B42" s="40"/>
      <c r="C42" s="42"/>
      <c r="D42" s="43"/>
      <c r="E42" s="4"/>
      <c r="F42" s="4"/>
      <c r="G42" s="4"/>
      <c r="H42" s="4"/>
      <c r="I42" s="4"/>
      <c r="J42" s="4"/>
      <c r="K42" s="4"/>
    </row>
    <row r="43" spans="1:11" x14ac:dyDescent="0.2">
      <c r="A43" s="147"/>
      <c r="B43" s="33" t="s">
        <v>34</v>
      </c>
      <c r="C43" s="34">
        <f>SUM(C40:C42)</f>
        <v>0.1122884</v>
      </c>
      <c r="D43" s="35">
        <f>ROUND(SUM(D40:D41),2)</f>
        <v>1314.3</v>
      </c>
      <c r="E43" s="4"/>
      <c r="F43" s="4"/>
      <c r="G43" s="4"/>
      <c r="H43" s="4"/>
      <c r="I43" s="4"/>
      <c r="J43" s="4"/>
      <c r="K43" s="4"/>
    </row>
    <row r="44" spans="1:11" x14ac:dyDescent="0.2">
      <c r="A44" s="146" t="s">
        <v>38</v>
      </c>
      <c r="B44" s="146"/>
      <c r="C44" s="37" t="s">
        <v>5</v>
      </c>
      <c r="D44" s="38" t="s">
        <v>25</v>
      </c>
      <c r="E44" s="4"/>
      <c r="F44" s="4"/>
      <c r="G44" s="4"/>
      <c r="H44" s="4"/>
      <c r="I44" s="4"/>
      <c r="J44" s="4"/>
      <c r="K44" s="4"/>
    </row>
    <row r="45" spans="1:11" ht="180" x14ac:dyDescent="0.2">
      <c r="A45" s="44"/>
      <c r="B45" s="45" t="s">
        <v>39</v>
      </c>
      <c r="C45" s="46">
        <v>2.9999999999999997E-4</v>
      </c>
      <c r="D45" s="31">
        <f t="shared" ref="D45:D46" si="1">C45*(D$14-D$12)</f>
        <v>3.51</v>
      </c>
      <c r="E45" s="4"/>
      <c r="F45" s="122" t="s">
        <v>119</v>
      </c>
      <c r="G45" s="4"/>
      <c r="H45" s="4"/>
      <c r="I45" s="4"/>
      <c r="J45" s="4"/>
      <c r="K45" s="4"/>
    </row>
    <row r="46" spans="1:11" x14ac:dyDescent="0.2">
      <c r="A46" s="44"/>
      <c r="B46" s="40" t="s">
        <v>40</v>
      </c>
      <c r="C46" s="47">
        <f>ROUND(C38*C45,7)</f>
        <v>1.044E-4</v>
      </c>
      <c r="D46" s="31">
        <f t="shared" si="1"/>
        <v>1.2214800000000001</v>
      </c>
      <c r="E46" s="4"/>
      <c r="F46" s="4"/>
      <c r="G46" s="4"/>
      <c r="H46" s="4"/>
      <c r="I46" s="4"/>
      <c r="J46" s="4"/>
      <c r="K46" s="4"/>
    </row>
    <row r="47" spans="1:11" x14ac:dyDescent="0.2">
      <c r="A47" s="44"/>
      <c r="B47" s="33" t="s">
        <v>34</v>
      </c>
      <c r="C47" s="34">
        <f>SUM(C45:C46)</f>
        <v>4.0439999999999996E-4</v>
      </c>
      <c r="D47" s="35">
        <f>ROUND(SUM(D45:D46),2)</f>
        <v>4.7300000000000004</v>
      </c>
      <c r="E47" s="4"/>
      <c r="F47" s="4"/>
      <c r="G47" s="4"/>
      <c r="H47" s="4"/>
      <c r="I47" s="4"/>
      <c r="J47" s="4"/>
      <c r="K47" s="4"/>
    </row>
    <row r="48" spans="1:11" x14ac:dyDescent="0.2">
      <c r="A48" s="146" t="s">
        <v>41</v>
      </c>
      <c r="B48" s="146"/>
      <c r="C48" s="37" t="s">
        <v>5</v>
      </c>
      <c r="D48" s="38" t="s">
        <v>25</v>
      </c>
      <c r="E48" s="4"/>
      <c r="F48" s="4"/>
      <c r="G48" s="4"/>
      <c r="H48" s="4"/>
      <c r="I48" s="4"/>
      <c r="J48" s="4"/>
      <c r="K48" s="4"/>
    </row>
    <row r="49" spans="1:11" x14ac:dyDescent="0.2">
      <c r="A49" s="147"/>
      <c r="B49" s="14" t="s">
        <v>42</v>
      </c>
      <c r="C49" s="48">
        <v>4.1999999999999997E-3</v>
      </c>
      <c r="D49" s="43">
        <f t="shared" ref="D49:D52" si="2">C49*(D$14-D$12)</f>
        <v>49.139999999999993</v>
      </c>
      <c r="E49" s="4"/>
      <c r="F49" s="143" t="s">
        <v>142</v>
      </c>
      <c r="G49" s="72"/>
      <c r="H49" s="72"/>
      <c r="I49" s="4"/>
      <c r="J49" s="4"/>
      <c r="K49" s="4"/>
    </row>
    <row r="50" spans="1:11" x14ac:dyDescent="0.2">
      <c r="A50" s="147"/>
      <c r="B50" s="40" t="s">
        <v>43</v>
      </c>
      <c r="C50" s="32">
        <f>ROUND(C$35*C$49,7)</f>
        <v>3.3599999999999998E-4</v>
      </c>
      <c r="D50" s="41">
        <f t="shared" si="2"/>
        <v>3.9311999999999996</v>
      </c>
      <c r="E50" s="4"/>
      <c r="F50" s="127"/>
      <c r="G50" s="4"/>
      <c r="H50" s="4"/>
      <c r="I50" s="4"/>
      <c r="J50" s="4"/>
      <c r="K50" s="4"/>
    </row>
    <row r="51" spans="1:11" x14ac:dyDescent="0.2">
      <c r="A51" s="147"/>
      <c r="B51" s="14" t="s">
        <v>44</v>
      </c>
      <c r="C51" s="47">
        <v>4.0000000000000002E-4</v>
      </c>
      <c r="D51" s="43">
        <f t="shared" si="2"/>
        <v>4.6800000000000006</v>
      </c>
      <c r="E51" s="4"/>
      <c r="F51" s="143" t="s">
        <v>143</v>
      </c>
      <c r="G51" s="72"/>
      <c r="H51" s="72"/>
      <c r="I51" s="72"/>
      <c r="J51" s="72"/>
      <c r="K51" s="72"/>
    </row>
    <row r="52" spans="1:11" x14ac:dyDescent="0.2">
      <c r="A52" s="147"/>
      <c r="B52" s="40" t="s">
        <v>45</v>
      </c>
      <c r="C52" s="47">
        <f>ROUND(C$51*C$38,7)</f>
        <v>1.392E-4</v>
      </c>
      <c r="D52" s="41">
        <f t="shared" si="2"/>
        <v>1.6286399999999999</v>
      </c>
      <c r="E52" s="4"/>
      <c r="F52" s="112"/>
      <c r="G52" s="4"/>
      <c r="H52" s="4"/>
      <c r="I52" s="4"/>
      <c r="J52" s="4"/>
      <c r="K52" s="4"/>
    </row>
    <row r="53" spans="1:11" x14ac:dyDescent="0.2">
      <c r="A53" s="147"/>
      <c r="B53" s="45" t="s">
        <v>46</v>
      </c>
      <c r="C53" s="47">
        <v>3.8199999999999998E-2</v>
      </c>
      <c r="D53" s="43">
        <f>C53*(D$14-D$12)</f>
        <v>446.94</v>
      </c>
      <c r="E53" s="4"/>
      <c r="F53" s="127"/>
      <c r="G53" s="4"/>
      <c r="H53" s="4"/>
      <c r="I53" s="4"/>
      <c r="J53" s="4"/>
      <c r="K53" s="4"/>
    </row>
    <row r="54" spans="1:11" x14ac:dyDescent="0.2">
      <c r="A54" s="147"/>
      <c r="B54" s="33" t="s">
        <v>34</v>
      </c>
      <c r="C54" s="34">
        <f>SUM(C49:C53)</f>
        <v>4.32752E-2</v>
      </c>
      <c r="D54" s="35">
        <f>ROUND(SUM(D49:D53),2)</f>
        <v>506.32</v>
      </c>
      <c r="E54" s="4"/>
      <c r="F54" s="4"/>
      <c r="G54" s="4"/>
      <c r="H54" s="4"/>
      <c r="I54" s="4"/>
      <c r="J54" s="4"/>
      <c r="K54" s="4"/>
    </row>
    <row r="55" spans="1:11" x14ac:dyDescent="0.2">
      <c r="A55" s="146" t="s">
        <v>47</v>
      </c>
      <c r="B55" s="146"/>
      <c r="C55" s="37" t="s">
        <v>5</v>
      </c>
      <c r="D55" s="38" t="s">
        <v>25</v>
      </c>
      <c r="E55" s="4"/>
      <c r="F55" s="4"/>
      <c r="G55" s="4"/>
      <c r="H55" s="4"/>
      <c r="I55" s="4"/>
      <c r="J55" s="4"/>
      <c r="K55" s="4"/>
    </row>
    <row r="56" spans="1:11" x14ac:dyDescent="0.2">
      <c r="A56" s="147"/>
      <c r="B56" s="50" t="s">
        <v>48</v>
      </c>
      <c r="C56" s="39">
        <v>0</v>
      </c>
      <c r="D56" s="51">
        <f t="shared" ref="D56:D60" si="3">ROUND(C56*(D$14-D$12),7)</f>
        <v>0</v>
      </c>
      <c r="E56" s="4"/>
      <c r="F56" s="72" t="s">
        <v>130</v>
      </c>
      <c r="G56" s="4"/>
      <c r="H56" s="4"/>
      <c r="I56" s="4"/>
      <c r="J56" s="4"/>
      <c r="K56" s="4"/>
    </row>
    <row r="57" spans="1:11" x14ac:dyDescent="0.2">
      <c r="A57" s="147"/>
      <c r="B57" s="14" t="s">
        <v>49</v>
      </c>
      <c r="C57" s="39">
        <v>2.7799999999999998E-2</v>
      </c>
      <c r="D57" s="51">
        <f t="shared" si="3"/>
        <v>325.26</v>
      </c>
      <c r="E57" s="4"/>
      <c r="F57" s="72" t="s">
        <v>133</v>
      </c>
      <c r="G57" s="4"/>
      <c r="H57" s="4"/>
      <c r="I57" s="4"/>
      <c r="J57" s="4"/>
      <c r="K57" s="4"/>
    </row>
    <row r="58" spans="1:11" x14ac:dyDescent="0.2">
      <c r="A58" s="147"/>
      <c r="B58" s="14" t="s">
        <v>50</v>
      </c>
      <c r="C58" s="39">
        <v>2.0000000000000001E-4</v>
      </c>
      <c r="D58" s="51">
        <f t="shared" si="3"/>
        <v>2.34</v>
      </c>
      <c r="E58" s="4"/>
      <c r="F58" s="72" t="s">
        <v>135</v>
      </c>
      <c r="G58" s="4"/>
      <c r="H58" s="4"/>
      <c r="I58" s="4"/>
      <c r="J58" s="4"/>
      <c r="K58" s="4"/>
    </row>
    <row r="59" spans="1:11" ht="36" x14ac:dyDescent="0.2">
      <c r="A59" s="147"/>
      <c r="B59" s="14" t="s">
        <v>51</v>
      </c>
      <c r="C59" s="39">
        <v>2.0000000000000001E-4</v>
      </c>
      <c r="D59" s="51">
        <f t="shared" si="3"/>
        <v>2.34</v>
      </c>
      <c r="E59" s="4"/>
      <c r="F59" s="124" t="s">
        <v>132</v>
      </c>
      <c r="G59" s="4"/>
      <c r="H59" s="4"/>
      <c r="I59" s="4"/>
      <c r="J59" s="4"/>
      <c r="K59" s="4"/>
    </row>
    <row r="60" spans="1:11" x14ac:dyDescent="0.2">
      <c r="A60" s="147"/>
      <c r="B60" s="14" t="s">
        <v>52</v>
      </c>
      <c r="C60" s="39">
        <v>2.0000000000000001E-4</v>
      </c>
      <c r="D60" s="51">
        <f t="shared" si="3"/>
        <v>2.34</v>
      </c>
      <c r="E60" s="4"/>
      <c r="F60" s="72" t="s">
        <v>135</v>
      </c>
      <c r="G60" s="4"/>
      <c r="H60" s="4"/>
      <c r="I60" s="4"/>
      <c r="J60" s="4"/>
      <c r="K60" s="4"/>
    </row>
    <row r="61" spans="1:11" x14ac:dyDescent="0.2">
      <c r="A61" s="147"/>
      <c r="B61" s="14" t="s">
        <v>53</v>
      </c>
      <c r="C61" s="39">
        <v>2.9999999999999997E-4</v>
      </c>
      <c r="D61" s="51">
        <f>ROUND(C61*(D$14-D$12),7)</f>
        <v>3.51</v>
      </c>
      <c r="E61" s="4"/>
      <c r="F61" s="122" t="s">
        <v>134</v>
      </c>
      <c r="G61" s="4"/>
      <c r="H61" s="4"/>
      <c r="I61" s="4"/>
      <c r="J61" s="4"/>
      <c r="K61" s="4"/>
    </row>
    <row r="62" spans="1:11" x14ac:dyDescent="0.2">
      <c r="A62" s="147"/>
      <c r="B62" s="19" t="s">
        <v>54</v>
      </c>
      <c r="C62" s="52">
        <f>SUM(C56:C61)</f>
        <v>2.8699999999999996E-2</v>
      </c>
      <c r="D62" s="27">
        <f>ROUND(C62*(D$14-D$12),7)</f>
        <v>335.79</v>
      </c>
      <c r="E62" s="4"/>
      <c r="F62" s="4"/>
      <c r="G62" s="4"/>
      <c r="H62" s="4"/>
      <c r="I62" s="4"/>
      <c r="J62" s="4"/>
      <c r="K62" s="4"/>
    </row>
    <row r="63" spans="1:11" x14ac:dyDescent="0.2">
      <c r="A63" s="147"/>
      <c r="B63" s="40" t="s">
        <v>55</v>
      </c>
      <c r="C63" s="52">
        <f>ROUND(C62*C38,7)</f>
        <v>9.9875999999999993E-3</v>
      </c>
      <c r="D63" s="31">
        <f>ROUND(C38*D$62,7)</f>
        <v>116.85492000000001</v>
      </c>
      <c r="E63" s="4"/>
      <c r="F63" s="4"/>
      <c r="G63" s="4"/>
      <c r="H63" s="4"/>
      <c r="I63" s="4"/>
      <c r="J63" s="4"/>
      <c r="K63" s="4"/>
    </row>
    <row r="64" spans="1:11" x14ac:dyDescent="0.2">
      <c r="A64" s="147"/>
      <c r="B64" s="33" t="s">
        <v>34</v>
      </c>
      <c r="C64" s="53">
        <f>C62+C63</f>
        <v>3.8687599999999996E-2</v>
      </c>
      <c r="D64" s="35">
        <f>ROUND(D62+D63,2)</f>
        <v>452.64</v>
      </c>
      <c r="E64" s="4"/>
      <c r="F64" s="4"/>
      <c r="G64" s="4"/>
      <c r="H64" s="4"/>
      <c r="I64" s="4"/>
      <c r="J64" s="4"/>
      <c r="K64" s="4"/>
    </row>
    <row r="65" spans="1:11" x14ac:dyDescent="0.2">
      <c r="A65" s="148" t="s">
        <v>56</v>
      </c>
      <c r="B65" s="148"/>
      <c r="C65" s="54"/>
      <c r="D65" s="54"/>
      <c r="E65" s="4"/>
      <c r="F65" s="4"/>
      <c r="G65" s="4"/>
      <c r="H65" s="4"/>
      <c r="I65" s="4"/>
      <c r="J65" s="4"/>
      <c r="K65" s="4"/>
    </row>
    <row r="66" spans="1:11" x14ac:dyDescent="0.2">
      <c r="A66" s="90">
        <v>4</v>
      </c>
      <c r="B66" s="1" t="s">
        <v>57</v>
      </c>
      <c r="C66" s="55"/>
      <c r="D66" s="43"/>
      <c r="E66" s="4"/>
      <c r="F66" s="4"/>
      <c r="G66" s="4"/>
      <c r="H66" s="4"/>
      <c r="I66" s="4"/>
      <c r="J66" s="4"/>
      <c r="K66" s="4"/>
    </row>
    <row r="67" spans="1:11" x14ac:dyDescent="0.2">
      <c r="A67" s="90" t="s">
        <v>58</v>
      </c>
      <c r="B67" s="88" t="s">
        <v>59</v>
      </c>
      <c r="C67" s="56">
        <f>C38</f>
        <v>0.34800000000000009</v>
      </c>
      <c r="D67" s="57">
        <f>D38</f>
        <v>4071.6</v>
      </c>
      <c r="E67" s="4"/>
      <c r="F67" s="4"/>
      <c r="G67" s="4"/>
      <c r="H67" s="4"/>
      <c r="I67" s="4"/>
      <c r="J67" s="4"/>
      <c r="K67" s="4"/>
    </row>
    <row r="68" spans="1:11" x14ac:dyDescent="0.2">
      <c r="A68" s="90" t="s">
        <v>60</v>
      </c>
      <c r="B68" s="44" t="s">
        <v>61</v>
      </c>
      <c r="C68" s="56">
        <f>C43</f>
        <v>0.1122884</v>
      </c>
      <c r="D68" s="57">
        <f>D43</f>
        <v>1314.3</v>
      </c>
      <c r="E68" s="4"/>
      <c r="F68" s="4"/>
      <c r="G68" s="4"/>
      <c r="H68" s="4"/>
      <c r="I68" s="4"/>
      <c r="J68" s="4"/>
      <c r="K68" s="4"/>
    </row>
    <row r="69" spans="1:11" x14ac:dyDescent="0.2">
      <c r="A69" s="90" t="s">
        <v>62</v>
      </c>
      <c r="B69" s="44" t="s">
        <v>63</v>
      </c>
      <c r="C69" s="56">
        <f>C47</f>
        <v>4.0439999999999996E-4</v>
      </c>
      <c r="D69" s="57">
        <f>D47</f>
        <v>4.7300000000000004</v>
      </c>
      <c r="E69" s="4"/>
      <c r="F69" s="4"/>
      <c r="G69" s="4"/>
      <c r="H69" s="4"/>
      <c r="I69" s="4"/>
      <c r="J69" s="4"/>
      <c r="K69" s="4"/>
    </row>
    <row r="70" spans="1:11" x14ac:dyDescent="0.2">
      <c r="A70" s="90" t="s">
        <v>64</v>
      </c>
      <c r="B70" s="44" t="s">
        <v>65</v>
      </c>
      <c r="C70" s="56">
        <f>C54</f>
        <v>4.32752E-2</v>
      </c>
      <c r="D70" s="57">
        <f>D54</f>
        <v>506.32</v>
      </c>
      <c r="E70" s="4"/>
      <c r="F70" s="4"/>
      <c r="G70" s="4"/>
      <c r="H70" s="4"/>
      <c r="I70" s="4"/>
      <c r="J70" s="4"/>
      <c r="K70" s="4"/>
    </row>
    <row r="71" spans="1:11" x14ac:dyDescent="0.2">
      <c r="A71" s="90" t="s">
        <v>66</v>
      </c>
      <c r="B71" s="44" t="s">
        <v>67</v>
      </c>
      <c r="C71" s="56">
        <f>C64</f>
        <v>3.8687599999999996E-2</v>
      </c>
      <c r="D71" s="57">
        <f>D64</f>
        <v>452.64</v>
      </c>
      <c r="E71" s="4"/>
      <c r="F71" s="4"/>
      <c r="G71" s="4"/>
      <c r="H71" s="4"/>
      <c r="I71" s="4"/>
      <c r="J71" s="4"/>
      <c r="K71" s="4"/>
    </row>
    <row r="72" spans="1:11" x14ac:dyDescent="0.2">
      <c r="A72" s="44"/>
      <c r="B72" s="33" t="s">
        <v>34</v>
      </c>
      <c r="C72" s="58">
        <f>SUM(C67:C71)</f>
        <v>0.54265560000000013</v>
      </c>
      <c r="D72" s="59">
        <f>SUM(D67:D71)</f>
        <v>6349.5899999999992</v>
      </c>
      <c r="E72" s="4"/>
      <c r="F72" s="4"/>
      <c r="G72" s="4"/>
      <c r="H72" s="4"/>
      <c r="I72" s="4"/>
      <c r="J72" s="4"/>
      <c r="K72" s="4"/>
    </row>
    <row r="73" spans="1:11" x14ac:dyDescent="0.2">
      <c r="A73" s="44"/>
      <c r="B73" s="60"/>
      <c r="C73" s="61"/>
      <c r="D73" s="62"/>
      <c r="E73" s="4"/>
      <c r="F73" s="4"/>
      <c r="G73" s="4"/>
      <c r="H73" s="4"/>
      <c r="I73" s="4"/>
      <c r="J73" s="4"/>
      <c r="K73" s="4"/>
    </row>
    <row r="74" spans="1:11" x14ac:dyDescent="0.2">
      <c r="A74" s="44"/>
      <c r="B74" s="33" t="s">
        <v>68</v>
      </c>
      <c r="C74" s="63"/>
      <c r="D74" s="64">
        <f>ROUND(D14+D20+D27+D72,2)</f>
        <v>18708.080000000002</v>
      </c>
      <c r="E74" s="4"/>
      <c r="F74" s="4"/>
      <c r="G74" s="4"/>
      <c r="H74" s="4"/>
      <c r="I74" s="4"/>
      <c r="J74" s="4"/>
      <c r="K74" s="4"/>
    </row>
    <row r="75" spans="1:11" x14ac:dyDescent="0.2">
      <c r="A75" s="148" t="s">
        <v>69</v>
      </c>
      <c r="B75" s="148"/>
      <c r="C75" s="65"/>
      <c r="D75" s="65"/>
      <c r="E75" s="4"/>
      <c r="F75" s="4"/>
      <c r="G75" s="4"/>
      <c r="H75" s="4"/>
      <c r="I75" s="4"/>
      <c r="J75" s="4"/>
      <c r="K75" s="4"/>
    </row>
    <row r="76" spans="1:11" x14ac:dyDescent="0.2">
      <c r="A76" s="90">
        <v>5</v>
      </c>
      <c r="B76" s="40"/>
      <c r="C76" s="28" t="s">
        <v>5</v>
      </c>
      <c r="D76" s="29" t="s">
        <v>25</v>
      </c>
      <c r="E76" s="4"/>
      <c r="F76" s="4"/>
      <c r="G76" s="4"/>
      <c r="H76" s="4"/>
      <c r="I76" s="4"/>
      <c r="J76" s="4"/>
      <c r="K76" s="4"/>
    </row>
    <row r="77" spans="1:11" x14ac:dyDescent="0.2">
      <c r="A77" s="90" t="s">
        <v>70</v>
      </c>
      <c r="B77" s="66" t="s">
        <v>71</v>
      </c>
      <c r="C77" s="67">
        <v>1E-4</v>
      </c>
      <c r="D77" s="31">
        <f>ROUND(C77*$D$74,7)</f>
        <v>1.870808</v>
      </c>
      <c r="E77" s="68"/>
      <c r="F77" s="4"/>
      <c r="G77" s="4"/>
      <c r="H77" s="4"/>
      <c r="I77" s="4"/>
      <c r="J77" s="4"/>
      <c r="K77" s="4"/>
    </row>
    <row r="78" spans="1:11" x14ac:dyDescent="0.2">
      <c r="A78" s="90" t="s">
        <v>72</v>
      </c>
      <c r="B78" s="69" t="s">
        <v>73</v>
      </c>
      <c r="C78" s="56">
        <v>1E-4</v>
      </c>
      <c r="D78" s="31">
        <f>ROUND((D$74+D$77)*C$78,7)</f>
        <v>1.8709951</v>
      </c>
      <c r="E78" s="70"/>
      <c r="F78" s="4"/>
      <c r="G78" s="4"/>
      <c r="H78" s="4"/>
      <c r="I78" s="4"/>
      <c r="J78" s="4"/>
      <c r="K78" s="4"/>
    </row>
    <row r="79" spans="1:11" x14ac:dyDescent="0.2">
      <c r="A79" s="91" t="s">
        <v>74</v>
      </c>
      <c r="B79" s="69" t="s">
        <v>75</v>
      </c>
      <c r="C79" s="56">
        <f>SUM(C80:C85)</f>
        <v>8.6499999999999994E-2</v>
      </c>
      <c r="D79" s="71">
        <f>SUM(D80:D85)</f>
        <v>1771.8365899999999</v>
      </c>
      <c r="E79" s="68"/>
      <c r="F79" s="4"/>
      <c r="G79" s="4"/>
      <c r="H79" s="4"/>
      <c r="I79" s="4"/>
      <c r="J79" s="4"/>
      <c r="K79" s="4"/>
    </row>
    <row r="80" spans="1:11" ht="48" x14ac:dyDescent="0.2">
      <c r="A80" s="144" t="s">
        <v>76</v>
      </c>
      <c r="B80" s="72" t="s">
        <v>77</v>
      </c>
      <c r="C80" s="73">
        <v>6.4999999999999997E-3</v>
      </c>
      <c r="D80" s="74">
        <f>ROUND(C80*D89,7)</f>
        <v>133.14379</v>
      </c>
      <c r="E80" s="68"/>
      <c r="F80" s="122" t="s">
        <v>127</v>
      </c>
      <c r="G80" s="4"/>
      <c r="H80" s="4"/>
      <c r="I80" s="4"/>
      <c r="J80" s="4"/>
      <c r="K80" s="4"/>
    </row>
    <row r="81" spans="1:11" ht="48" x14ac:dyDescent="0.2">
      <c r="A81" s="145"/>
      <c r="B81" s="72" t="s">
        <v>78</v>
      </c>
      <c r="C81" s="75">
        <v>0.03</v>
      </c>
      <c r="D81" s="74">
        <f>ROUND(C81*D89,7)</f>
        <v>614.50980000000004</v>
      </c>
      <c r="E81" s="68"/>
      <c r="F81" s="122" t="s">
        <v>128</v>
      </c>
      <c r="G81" s="4"/>
      <c r="H81" s="4"/>
      <c r="I81" s="4"/>
      <c r="J81" s="4"/>
      <c r="K81" s="4"/>
    </row>
    <row r="82" spans="1:11" x14ac:dyDescent="0.2">
      <c r="A82" s="90" t="s">
        <v>79</v>
      </c>
      <c r="B82" s="14" t="s">
        <v>80</v>
      </c>
      <c r="C82" s="73"/>
      <c r="D82" s="74"/>
      <c r="E82" s="68"/>
      <c r="F82" s="4"/>
      <c r="G82" s="4"/>
      <c r="H82" s="4"/>
      <c r="I82" s="4"/>
      <c r="J82" s="4"/>
      <c r="K82" s="4"/>
    </row>
    <row r="83" spans="1:11" ht="36" x14ac:dyDescent="0.2">
      <c r="A83" s="90" t="s">
        <v>81</v>
      </c>
      <c r="B83" s="14" t="s">
        <v>82</v>
      </c>
      <c r="C83" s="73">
        <v>0.05</v>
      </c>
      <c r="D83" s="74">
        <f>ROUND(C83*D89,7)</f>
        <v>1024.183</v>
      </c>
      <c r="E83" s="4"/>
      <c r="F83" s="126" t="s">
        <v>129</v>
      </c>
      <c r="G83" s="4"/>
      <c r="H83" s="4"/>
      <c r="I83" s="4"/>
      <c r="J83" s="4"/>
      <c r="K83" s="4"/>
    </row>
    <row r="84" spans="1:11" x14ac:dyDescent="0.2">
      <c r="A84" s="90" t="s">
        <v>83</v>
      </c>
      <c r="B84" s="45" t="s">
        <v>84</v>
      </c>
      <c r="C84" s="73">
        <v>0</v>
      </c>
      <c r="D84" s="31"/>
      <c r="E84" s="4"/>
      <c r="F84" s="4"/>
      <c r="G84" s="4"/>
      <c r="H84" s="4"/>
      <c r="I84" s="4"/>
      <c r="J84" s="4"/>
      <c r="K84" s="4"/>
    </row>
    <row r="85" spans="1:11" x14ac:dyDescent="0.2">
      <c r="A85" s="90"/>
      <c r="B85" s="66"/>
      <c r="C85" s="67"/>
      <c r="D85" s="31"/>
      <c r="E85" s="68"/>
      <c r="F85" s="4"/>
      <c r="G85" s="4"/>
      <c r="H85" s="4"/>
      <c r="I85" s="4"/>
      <c r="J85" s="4"/>
      <c r="K85" s="4"/>
    </row>
    <row r="86" spans="1:11" ht="15" x14ac:dyDescent="0.2">
      <c r="A86" s="76"/>
      <c r="B86" s="33" t="s">
        <v>85</v>
      </c>
      <c r="C86" s="53">
        <f>SUM(C77:C79)</f>
        <v>8.6699999999999999E-2</v>
      </c>
      <c r="D86" s="77">
        <f>ROUND(SUM(D77:D79),2)</f>
        <v>1775.58</v>
      </c>
      <c r="E86" s="78"/>
      <c r="F86" s="4"/>
      <c r="G86" s="4"/>
      <c r="H86" s="4"/>
      <c r="I86" s="4"/>
      <c r="J86" s="4"/>
      <c r="K86" s="4"/>
    </row>
    <row r="87" spans="1:11" ht="15" x14ac:dyDescent="0.2">
      <c r="A87" s="79"/>
      <c r="B87" s="79"/>
      <c r="C87" s="80"/>
      <c r="D87" s="80"/>
      <c r="E87" s="78"/>
      <c r="F87" s="4"/>
      <c r="G87" s="4"/>
      <c r="H87" s="4"/>
      <c r="I87" s="4"/>
      <c r="J87" s="4"/>
      <c r="K87" s="4"/>
    </row>
    <row r="88" spans="1:11" x14ac:dyDescent="0.2">
      <c r="A88" s="81" t="s">
        <v>86</v>
      </c>
      <c r="B88" s="82"/>
      <c r="C88" s="37" t="s">
        <v>87</v>
      </c>
      <c r="D88" s="38" t="s">
        <v>25</v>
      </c>
      <c r="E88" s="4"/>
      <c r="F88" s="4"/>
      <c r="G88" s="4"/>
      <c r="H88" s="4"/>
      <c r="I88" s="4"/>
      <c r="J88" s="4"/>
      <c r="K88" s="4"/>
    </row>
    <row r="89" spans="1:11" x14ac:dyDescent="0.2">
      <c r="A89" s="83"/>
      <c r="B89" s="84" t="s">
        <v>88</v>
      </c>
      <c r="C89" s="85">
        <v>2</v>
      </c>
      <c r="D89" s="86">
        <f>ROUND(($D$74+$D$77+$D$78)/(1-$C$79),2)</f>
        <v>20483.66</v>
      </c>
      <c r="E89" s="4"/>
      <c r="F89" s="4"/>
      <c r="G89" s="4"/>
      <c r="H89" s="4"/>
      <c r="I89" s="4"/>
      <c r="J89" s="4"/>
      <c r="K89" s="4"/>
    </row>
  </sheetData>
  <mergeCells count="19">
    <mergeCell ref="A80:A81"/>
    <mergeCell ref="A48:B48"/>
    <mergeCell ref="A49:A54"/>
    <mergeCell ref="A55:B55"/>
    <mergeCell ref="A56:A64"/>
    <mergeCell ref="A65:B65"/>
    <mergeCell ref="A75:B75"/>
    <mergeCell ref="A44:B44"/>
    <mergeCell ref="A5:B5"/>
    <mergeCell ref="A6:A14"/>
    <mergeCell ref="A15:B15"/>
    <mergeCell ref="A16:A20"/>
    <mergeCell ref="A21:B21"/>
    <mergeCell ref="A23:A27"/>
    <mergeCell ref="A28:B28"/>
    <mergeCell ref="A29:B29"/>
    <mergeCell ref="A30:A38"/>
    <mergeCell ref="A39:B39"/>
    <mergeCell ref="A40:A4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77" workbookViewId="0">
      <selection activeCell="C86" sqref="C86"/>
    </sheetView>
  </sheetViews>
  <sheetFormatPr defaultRowHeight="12.75" x14ac:dyDescent="0.2"/>
  <cols>
    <col min="1" max="1" width="25.42578125" customWidth="1"/>
    <col min="2" max="2" width="90" customWidth="1"/>
    <col min="3" max="3" width="17.5703125" customWidth="1"/>
    <col min="4" max="4" width="18.85546875" customWidth="1"/>
    <col min="5" max="5" width="2.7109375" customWidth="1"/>
    <col min="6" max="6" width="62.28515625" customWidth="1"/>
  </cols>
  <sheetData>
    <row r="1" spans="1:11" ht="31.5" x14ac:dyDescent="0.2">
      <c r="A1" s="1">
        <v>1</v>
      </c>
      <c r="B1" s="2" t="s">
        <v>93</v>
      </c>
      <c r="C1" s="3"/>
      <c r="D1" s="4"/>
      <c r="E1" s="4"/>
      <c r="F1" s="4"/>
      <c r="G1" s="4"/>
    </row>
    <row r="2" spans="1:11" ht="18" x14ac:dyDescent="0.2">
      <c r="A2" s="5" t="s">
        <v>0</v>
      </c>
      <c r="B2" s="93" t="s">
        <v>97</v>
      </c>
      <c r="C2" s="6"/>
      <c r="D2" s="6"/>
      <c r="E2" s="4"/>
      <c r="F2" s="4"/>
      <c r="G2" s="4"/>
    </row>
    <row r="3" spans="1:11" ht="15.75" x14ac:dyDescent="0.2">
      <c r="A3" s="5" t="s">
        <v>1</v>
      </c>
      <c r="B3" s="111" t="s">
        <v>117</v>
      </c>
      <c r="C3" s="5" t="s">
        <v>2</v>
      </c>
      <c r="D3" s="94" t="s">
        <v>118</v>
      </c>
      <c r="E3" s="4"/>
      <c r="F3" s="4"/>
      <c r="G3" s="4"/>
    </row>
    <row r="4" spans="1:11" ht="15.75" x14ac:dyDescent="0.2">
      <c r="A4" s="7"/>
      <c r="B4" s="8"/>
      <c r="C4" s="8"/>
      <c r="D4" s="9" t="s">
        <v>3</v>
      </c>
      <c r="E4" s="10"/>
      <c r="F4" s="10"/>
      <c r="G4" s="10"/>
    </row>
    <row r="5" spans="1:11" x14ac:dyDescent="0.2">
      <c r="A5" s="148" t="s">
        <v>4</v>
      </c>
      <c r="B5" s="148"/>
      <c r="C5" s="11" t="s">
        <v>5</v>
      </c>
      <c r="D5" s="12" t="s">
        <v>6</v>
      </c>
      <c r="E5" s="13"/>
      <c r="F5" s="13"/>
      <c r="G5" s="13"/>
    </row>
    <row r="6" spans="1:11" x14ac:dyDescent="0.2">
      <c r="A6" s="147"/>
      <c r="B6" s="14" t="s">
        <v>7</v>
      </c>
      <c r="C6" s="15"/>
      <c r="D6" s="16">
        <v>11700</v>
      </c>
      <c r="E6" s="13"/>
      <c r="F6" s="133" t="s">
        <v>131</v>
      </c>
      <c r="G6" s="134"/>
      <c r="H6" s="134"/>
      <c r="I6" s="13"/>
      <c r="J6" s="13"/>
      <c r="K6" s="13"/>
    </row>
    <row r="7" spans="1:11" x14ac:dyDescent="0.2">
      <c r="A7" s="147"/>
      <c r="B7" s="17" t="s">
        <v>8</v>
      </c>
      <c r="C7" s="15"/>
      <c r="D7" s="16"/>
      <c r="E7" s="13"/>
      <c r="F7" s="13"/>
      <c r="G7" s="13"/>
      <c r="H7" s="13"/>
      <c r="I7" s="13"/>
      <c r="J7" s="13"/>
      <c r="K7" s="13"/>
    </row>
    <row r="8" spans="1:11" x14ac:dyDescent="0.2">
      <c r="A8" s="147"/>
      <c r="B8" s="14" t="s">
        <v>9</v>
      </c>
      <c r="C8" s="18"/>
      <c r="D8" s="16"/>
      <c r="E8" s="13"/>
      <c r="F8" s="13"/>
      <c r="G8" s="13"/>
      <c r="H8" s="13"/>
      <c r="I8" s="13"/>
      <c r="J8" s="13"/>
      <c r="K8" s="13"/>
    </row>
    <row r="9" spans="1:11" x14ac:dyDescent="0.2">
      <c r="A9" s="147"/>
      <c r="B9" s="14" t="s">
        <v>10</v>
      </c>
      <c r="C9" s="18"/>
      <c r="D9" s="16"/>
      <c r="E9" s="13"/>
      <c r="F9" s="13"/>
      <c r="G9" s="13"/>
      <c r="H9" s="13"/>
      <c r="I9" s="13"/>
      <c r="J9" s="13"/>
      <c r="K9" s="13"/>
    </row>
    <row r="10" spans="1:11" x14ac:dyDescent="0.2">
      <c r="A10" s="147"/>
      <c r="B10" s="14" t="s">
        <v>11</v>
      </c>
      <c r="C10" s="18"/>
      <c r="D10" s="16"/>
      <c r="E10" s="13"/>
      <c r="F10" s="13"/>
      <c r="G10" s="13"/>
      <c r="H10" s="13"/>
      <c r="I10" s="13"/>
      <c r="J10" s="13"/>
      <c r="K10" s="13"/>
    </row>
    <row r="11" spans="1:11" x14ac:dyDescent="0.2">
      <c r="A11" s="147"/>
      <c r="B11" s="14" t="s">
        <v>12</v>
      </c>
      <c r="C11" s="18"/>
      <c r="D11" s="16"/>
      <c r="E11" s="13"/>
      <c r="F11" s="13"/>
      <c r="G11" s="13"/>
      <c r="H11" s="13"/>
      <c r="I11" s="13"/>
      <c r="J11" s="13"/>
      <c r="K11" s="13"/>
    </row>
    <row r="12" spans="1:11" x14ac:dyDescent="0.2">
      <c r="A12" s="147"/>
      <c r="B12" s="14" t="s">
        <v>13</v>
      </c>
      <c r="C12" s="18"/>
      <c r="D12" s="16"/>
      <c r="E12" s="13"/>
      <c r="F12" s="13"/>
      <c r="G12" s="13"/>
      <c r="H12" s="13"/>
      <c r="I12" s="13"/>
      <c r="J12" s="13"/>
      <c r="K12" s="13"/>
    </row>
    <row r="13" spans="1:11" x14ac:dyDescent="0.2">
      <c r="A13" s="147"/>
      <c r="B13" s="14" t="s">
        <v>14</v>
      </c>
      <c r="C13" s="18"/>
      <c r="D13" s="16"/>
      <c r="E13" s="13"/>
      <c r="F13" s="13"/>
      <c r="G13" s="13"/>
      <c r="H13" s="13"/>
      <c r="I13" s="13"/>
      <c r="J13" s="13"/>
      <c r="K13" s="13"/>
    </row>
    <row r="14" spans="1:11" x14ac:dyDescent="0.2">
      <c r="A14" s="147"/>
      <c r="B14" s="19" t="s">
        <v>15</v>
      </c>
      <c r="C14" s="20"/>
      <c r="D14" s="21">
        <f>ROUND(SUM(D6:D13),2)</f>
        <v>11700</v>
      </c>
      <c r="E14" s="22"/>
      <c r="F14" s="22"/>
      <c r="G14" s="22"/>
      <c r="H14" s="22"/>
      <c r="I14" s="22"/>
      <c r="J14" s="22"/>
      <c r="K14" s="22"/>
    </row>
    <row r="15" spans="1:11" x14ac:dyDescent="0.2">
      <c r="A15" s="148" t="s">
        <v>16</v>
      </c>
      <c r="B15" s="148"/>
      <c r="C15" s="23"/>
      <c r="D15" s="23"/>
      <c r="E15" s="4"/>
      <c r="F15" s="4"/>
      <c r="G15" s="4"/>
      <c r="H15" s="4"/>
      <c r="I15" s="4"/>
      <c r="J15" s="4"/>
      <c r="K15" s="4"/>
    </row>
    <row r="16" spans="1:11" x14ac:dyDescent="0.2">
      <c r="A16" s="149"/>
      <c r="B16" s="14" t="s">
        <v>89</v>
      </c>
      <c r="C16" s="15"/>
      <c r="D16" s="24"/>
      <c r="E16" s="4"/>
      <c r="F16" s="132" t="s">
        <v>95</v>
      </c>
      <c r="G16" s="129"/>
      <c r="H16" s="129"/>
      <c r="I16" s="130"/>
      <c r="J16" s="130"/>
      <c r="K16" s="130"/>
    </row>
    <row r="17" spans="1:11" ht="24" x14ac:dyDescent="0.2">
      <c r="A17" s="149"/>
      <c r="B17" s="14" t="s">
        <v>90</v>
      </c>
      <c r="C17" s="92">
        <v>28.69</v>
      </c>
      <c r="D17" s="16">
        <f>C17*21</f>
        <v>602.49</v>
      </c>
      <c r="E17" s="4"/>
      <c r="F17" s="125" t="s">
        <v>140</v>
      </c>
      <c r="G17" s="131"/>
      <c r="H17" s="131"/>
      <c r="I17" s="131"/>
      <c r="J17" s="131"/>
      <c r="K17" s="131"/>
    </row>
    <row r="18" spans="1:11" x14ac:dyDescent="0.2">
      <c r="A18" s="149"/>
      <c r="B18" s="14" t="s">
        <v>91</v>
      </c>
      <c r="C18" s="15"/>
      <c r="D18" s="16">
        <v>53.5</v>
      </c>
      <c r="E18" s="4"/>
      <c r="F18" s="72" t="s">
        <v>141</v>
      </c>
      <c r="G18" s="130"/>
      <c r="H18" s="130"/>
      <c r="I18" s="130"/>
      <c r="J18" s="130"/>
      <c r="K18" s="130"/>
    </row>
    <row r="19" spans="1:11" x14ac:dyDescent="0.2">
      <c r="A19" s="149"/>
      <c r="B19" s="14" t="s">
        <v>138</v>
      </c>
      <c r="C19" s="15"/>
      <c r="D19" s="16">
        <v>2.5</v>
      </c>
      <c r="E19" s="4"/>
      <c r="F19" s="135"/>
      <c r="G19" s="130"/>
      <c r="H19" s="130"/>
      <c r="I19" s="130"/>
      <c r="J19" s="130"/>
      <c r="K19" s="130"/>
    </row>
    <row r="20" spans="1:11" x14ac:dyDescent="0.2">
      <c r="A20" s="149"/>
      <c r="B20" s="19" t="s">
        <v>17</v>
      </c>
      <c r="C20" s="15"/>
      <c r="D20" s="21">
        <f>ROUND(SUM(D16:D19),2)</f>
        <v>658.49</v>
      </c>
      <c r="E20" s="4"/>
      <c r="F20" s="4"/>
      <c r="G20" s="130"/>
      <c r="H20" s="130"/>
      <c r="I20" s="130"/>
      <c r="J20" s="130"/>
      <c r="K20" s="130"/>
    </row>
    <row r="21" spans="1:11" x14ac:dyDescent="0.2">
      <c r="A21" s="148" t="s">
        <v>18</v>
      </c>
      <c r="B21" s="148"/>
      <c r="C21" s="25"/>
      <c r="D21" s="23"/>
      <c r="E21" s="4"/>
      <c r="F21" s="4"/>
      <c r="G21" s="4"/>
      <c r="H21" s="4"/>
      <c r="I21" s="4"/>
      <c r="J21" s="4"/>
      <c r="K21" s="4"/>
    </row>
    <row r="22" spans="1:11" x14ac:dyDescent="0.2">
      <c r="A22" s="89"/>
      <c r="B22" s="26" t="s">
        <v>19</v>
      </c>
      <c r="C22" s="15"/>
      <c r="D22" s="27"/>
      <c r="E22" s="4"/>
      <c r="F22" s="4"/>
      <c r="G22" s="4"/>
      <c r="H22" s="4"/>
      <c r="I22" s="4"/>
      <c r="J22" s="4"/>
      <c r="K22" s="4"/>
    </row>
    <row r="23" spans="1:11" x14ac:dyDescent="0.2">
      <c r="A23" s="150"/>
      <c r="B23" s="14" t="s">
        <v>20</v>
      </c>
      <c r="C23" s="15"/>
      <c r="D23" s="16"/>
      <c r="E23" s="4"/>
      <c r="F23" s="4"/>
      <c r="G23" s="4"/>
      <c r="H23" s="4"/>
      <c r="I23" s="4"/>
      <c r="J23" s="4"/>
      <c r="K23" s="4"/>
    </row>
    <row r="24" spans="1:11" x14ac:dyDescent="0.2">
      <c r="A24" s="150"/>
      <c r="B24" s="14" t="s">
        <v>21</v>
      </c>
      <c r="C24" s="15"/>
      <c r="D24" s="16"/>
      <c r="E24" s="4"/>
      <c r="F24" s="4"/>
      <c r="G24" s="4"/>
      <c r="H24" s="4"/>
      <c r="I24" s="4"/>
      <c r="J24" s="4"/>
      <c r="K24" s="4"/>
    </row>
    <row r="25" spans="1:11" x14ac:dyDescent="0.2">
      <c r="A25" s="150"/>
      <c r="B25" s="14"/>
      <c r="C25" s="15"/>
      <c r="D25" s="16"/>
      <c r="E25" s="4"/>
      <c r="F25" s="4"/>
      <c r="G25" s="4"/>
      <c r="H25" s="4"/>
      <c r="I25" s="4"/>
      <c r="J25" s="4"/>
      <c r="K25" s="4"/>
    </row>
    <row r="26" spans="1:11" x14ac:dyDescent="0.2">
      <c r="A26" s="150"/>
      <c r="B26" s="14"/>
      <c r="C26" s="15"/>
      <c r="D26" s="16"/>
      <c r="E26" s="4"/>
      <c r="F26" s="4"/>
      <c r="G26" s="4"/>
      <c r="H26" s="4"/>
      <c r="I26" s="4"/>
      <c r="J26" s="4"/>
      <c r="K26" s="4"/>
    </row>
    <row r="27" spans="1:11" x14ac:dyDescent="0.2">
      <c r="A27" s="150"/>
      <c r="B27" s="19" t="s">
        <v>22</v>
      </c>
      <c r="C27" s="15"/>
      <c r="D27" s="21">
        <f>SUM(D23:D26)</f>
        <v>0</v>
      </c>
      <c r="E27" s="4"/>
      <c r="F27" s="4"/>
      <c r="G27" s="4"/>
      <c r="H27" s="4"/>
      <c r="I27" s="4"/>
      <c r="J27" s="4"/>
      <c r="K27" s="4"/>
    </row>
    <row r="28" spans="1:11" x14ac:dyDescent="0.2">
      <c r="A28" s="148" t="s">
        <v>23</v>
      </c>
      <c r="B28" s="148"/>
      <c r="C28" s="25"/>
      <c r="D28" s="23"/>
      <c r="E28" s="4"/>
      <c r="F28" s="4"/>
      <c r="G28" s="4"/>
      <c r="H28" s="4"/>
      <c r="I28" s="4"/>
      <c r="J28" s="4"/>
      <c r="K28" s="4"/>
    </row>
    <row r="29" spans="1:11" x14ac:dyDescent="0.2">
      <c r="A29" s="146" t="s">
        <v>24</v>
      </c>
      <c r="B29" s="146"/>
      <c r="C29" s="28" t="s">
        <v>5</v>
      </c>
      <c r="D29" s="29" t="s">
        <v>25</v>
      </c>
      <c r="E29" s="4"/>
      <c r="F29" s="4"/>
      <c r="G29" s="4"/>
      <c r="H29" s="4"/>
      <c r="I29" s="4"/>
      <c r="J29" s="4"/>
      <c r="K29" s="4"/>
    </row>
    <row r="30" spans="1:11" x14ac:dyDescent="0.2">
      <c r="A30" s="147"/>
      <c r="B30" s="14" t="s">
        <v>26</v>
      </c>
      <c r="C30" s="30">
        <v>0.2</v>
      </c>
      <c r="D30" s="31">
        <f t="shared" ref="D30:D37" si="0">ROUND(C30*(D$14-D$12),7)</f>
        <v>2340</v>
      </c>
      <c r="E30" s="4"/>
      <c r="F30" s="122" t="s">
        <v>120</v>
      </c>
      <c r="G30" s="4"/>
      <c r="H30" s="4"/>
      <c r="I30" s="4"/>
      <c r="J30" s="4"/>
      <c r="K30" s="4"/>
    </row>
    <row r="31" spans="1:11" ht="24" x14ac:dyDescent="0.2">
      <c r="A31" s="147"/>
      <c r="B31" s="14" t="s">
        <v>27</v>
      </c>
      <c r="C31" s="30">
        <v>1.4999999999999999E-2</v>
      </c>
      <c r="D31" s="31">
        <f t="shared" si="0"/>
        <v>175.5</v>
      </c>
      <c r="E31" s="4"/>
      <c r="F31" s="122" t="s">
        <v>121</v>
      </c>
      <c r="G31" s="4"/>
      <c r="H31" s="4"/>
      <c r="I31" s="4"/>
      <c r="J31" s="4"/>
      <c r="K31" s="4"/>
    </row>
    <row r="32" spans="1:11" ht="24" x14ac:dyDescent="0.2">
      <c r="A32" s="147"/>
      <c r="B32" s="14" t="s">
        <v>28</v>
      </c>
      <c r="C32" s="30">
        <v>0.01</v>
      </c>
      <c r="D32" s="31">
        <f t="shared" si="0"/>
        <v>117</v>
      </c>
      <c r="E32" s="4"/>
      <c r="F32" s="122" t="s">
        <v>122</v>
      </c>
      <c r="G32" s="4"/>
      <c r="H32" s="4"/>
      <c r="I32" s="4"/>
      <c r="J32" s="4"/>
      <c r="K32" s="4"/>
    </row>
    <row r="33" spans="1:11" x14ac:dyDescent="0.2">
      <c r="A33" s="147"/>
      <c r="B33" s="14" t="s">
        <v>29</v>
      </c>
      <c r="C33" s="30">
        <v>2E-3</v>
      </c>
      <c r="D33" s="31">
        <f t="shared" si="0"/>
        <v>23.4</v>
      </c>
      <c r="E33" s="4"/>
      <c r="F33" s="122" t="s">
        <v>123</v>
      </c>
      <c r="G33" s="4"/>
      <c r="H33" s="4"/>
      <c r="I33" s="4"/>
      <c r="J33" s="4"/>
      <c r="K33" s="4"/>
    </row>
    <row r="34" spans="1:11" ht="24" x14ac:dyDescent="0.2">
      <c r="A34" s="147"/>
      <c r="B34" s="14" t="s">
        <v>30</v>
      </c>
      <c r="C34" s="30">
        <v>2.5000000000000001E-2</v>
      </c>
      <c r="D34" s="31">
        <f t="shared" si="0"/>
        <v>292.5</v>
      </c>
      <c r="E34" s="4"/>
      <c r="F34" s="122" t="s">
        <v>124</v>
      </c>
      <c r="G34" s="4"/>
      <c r="H34" s="4"/>
      <c r="I34" s="4"/>
      <c r="J34" s="4"/>
      <c r="K34" s="4"/>
    </row>
    <row r="35" spans="1:11" ht="24" x14ac:dyDescent="0.2">
      <c r="A35" s="147"/>
      <c r="B35" s="14" t="s">
        <v>31</v>
      </c>
      <c r="C35" s="30">
        <v>0.08</v>
      </c>
      <c r="D35" s="31">
        <f t="shared" si="0"/>
        <v>936</v>
      </c>
      <c r="E35" s="4"/>
      <c r="F35" s="122" t="s">
        <v>125</v>
      </c>
      <c r="G35" s="4"/>
      <c r="H35" s="4"/>
      <c r="I35" s="4"/>
      <c r="J35" s="4"/>
      <c r="K35" s="4"/>
    </row>
    <row r="36" spans="1:11" ht="204" x14ac:dyDescent="0.2">
      <c r="A36" s="147"/>
      <c r="B36" s="17" t="s">
        <v>32</v>
      </c>
      <c r="C36" s="106">
        <v>0.01</v>
      </c>
      <c r="D36" s="31">
        <f t="shared" si="0"/>
        <v>117</v>
      </c>
      <c r="E36" s="4"/>
      <c r="F36" s="122" t="s">
        <v>136</v>
      </c>
      <c r="G36" s="4"/>
      <c r="H36" s="4"/>
      <c r="I36" s="4"/>
      <c r="J36" s="4"/>
      <c r="K36" s="4"/>
    </row>
    <row r="37" spans="1:11" x14ac:dyDescent="0.2">
      <c r="A37" s="147"/>
      <c r="B37" s="14" t="s">
        <v>33</v>
      </c>
      <c r="C37" s="32">
        <v>6.0000000000000001E-3</v>
      </c>
      <c r="D37" s="31">
        <f t="shared" si="0"/>
        <v>70.2</v>
      </c>
      <c r="E37" s="4"/>
      <c r="F37" s="122" t="s">
        <v>126</v>
      </c>
      <c r="G37" s="4"/>
      <c r="H37" s="4"/>
      <c r="I37" s="4"/>
      <c r="J37" s="4"/>
      <c r="K37" s="4"/>
    </row>
    <row r="38" spans="1:11" x14ac:dyDescent="0.2">
      <c r="A38" s="147"/>
      <c r="B38" s="33" t="s">
        <v>34</v>
      </c>
      <c r="C38" s="34">
        <f>SUM(C30:C37)</f>
        <v>0.34800000000000009</v>
      </c>
      <c r="D38" s="35">
        <f>ROUND(SUM(D30:D37),2)</f>
        <v>4071.6</v>
      </c>
      <c r="E38" s="36"/>
      <c r="F38" s="36"/>
      <c r="G38" s="36"/>
      <c r="H38" s="36"/>
      <c r="I38" s="36"/>
      <c r="J38" s="36"/>
      <c r="K38" s="36"/>
    </row>
    <row r="39" spans="1:11" x14ac:dyDescent="0.2">
      <c r="A39" s="146" t="s">
        <v>35</v>
      </c>
      <c r="B39" s="146"/>
      <c r="C39" s="37" t="s">
        <v>5</v>
      </c>
      <c r="D39" s="38" t="s">
        <v>25</v>
      </c>
      <c r="E39" s="4"/>
      <c r="F39" s="4"/>
      <c r="G39" s="4"/>
      <c r="H39" s="4"/>
      <c r="I39" s="4"/>
      <c r="J39" s="4"/>
      <c r="K39" s="4"/>
    </row>
    <row r="40" spans="1:11" ht="24" x14ac:dyDescent="0.2">
      <c r="A40" s="147"/>
      <c r="B40" s="14" t="s">
        <v>36</v>
      </c>
      <c r="C40" s="39">
        <v>8.3299999999999999E-2</v>
      </c>
      <c r="D40" s="31">
        <f>ROUND(($D$14-D$12)/12,7)</f>
        <v>975</v>
      </c>
      <c r="E40" s="4"/>
      <c r="F40" s="123" t="s">
        <v>137</v>
      </c>
      <c r="G40" s="4"/>
      <c r="H40" s="4"/>
      <c r="I40" s="4"/>
      <c r="J40" s="4"/>
      <c r="K40" s="4"/>
    </row>
    <row r="41" spans="1:11" x14ac:dyDescent="0.2">
      <c r="A41" s="147"/>
      <c r="B41" s="40" t="s">
        <v>37</v>
      </c>
      <c r="C41" s="39">
        <f>ROUND($C$38*C$40,7)</f>
        <v>2.8988400000000001E-2</v>
      </c>
      <c r="D41" s="41">
        <f>ROUND($C$38*$D$40,7)</f>
        <v>339.3</v>
      </c>
      <c r="E41" s="4"/>
      <c r="F41" s="112"/>
      <c r="G41" s="4"/>
      <c r="H41" s="4"/>
      <c r="I41" s="4"/>
      <c r="J41" s="4"/>
      <c r="K41" s="4"/>
    </row>
    <row r="42" spans="1:11" x14ac:dyDescent="0.2">
      <c r="A42" s="147"/>
      <c r="B42" s="40"/>
      <c r="C42" s="42"/>
      <c r="D42" s="43"/>
      <c r="E42" s="4"/>
      <c r="F42" s="4"/>
      <c r="G42" s="4"/>
      <c r="H42" s="4"/>
      <c r="I42" s="4"/>
      <c r="J42" s="4"/>
      <c r="K42" s="4"/>
    </row>
    <row r="43" spans="1:11" x14ac:dyDescent="0.2">
      <c r="A43" s="147"/>
      <c r="B43" s="33" t="s">
        <v>34</v>
      </c>
      <c r="C43" s="34">
        <f>SUM(C40:C42)</f>
        <v>0.1122884</v>
      </c>
      <c r="D43" s="35">
        <f>ROUND(SUM(D40:D41),2)</f>
        <v>1314.3</v>
      </c>
      <c r="E43" s="4"/>
      <c r="F43" s="4"/>
      <c r="G43" s="4"/>
      <c r="H43" s="4"/>
      <c r="I43" s="4"/>
      <c r="J43" s="4"/>
      <c r="K43" s="4"/>
    </row>
    <row r="44" spans="1:11" x14ac:dyDescent="0.2">
      <c r="A44" s="146" t="s">
        <v>38</v>
      </c>
      <c r="B44" s="146"/>
      <c r="C44" s="37" t="s">
        <v>5</v>
      </c>
      <c r="D44" s="38" t="s">
        <v>25</v>
      </c>
      <c r="E44" s="4"/>
      <c r="F44" s="4"/>
      <c r="G44" s="4"/>
      <c r="H44" s="4"/>
      <c r="I44" s="4"/>
      <c r="J44" s="4"/>
      <c r="K44" s="4"/>
    </row>
    <row r="45" spans="1:11" ht="180" x14ac:dyDescent="0.2">
      <c r="A45" s="44"/>
      <c r="B45" s="45" t="s">
        <v>39</v>
      </c>
      <c r="C45" s="46">
        <v>2.9999999999999997E-4</v>
      </c>
      <c r="D45" s="31">
        <f t="shared" ref="D45:D46" si="1">C45*(D$14-D$12)</f>
        <v>3.51</v>
      </c>
      <c r="E45" s="4"/>
      <c r="F45" s="122" t="s">
        <v>119</v>
      </c>
      <c r="G45" s="4"/>
      <c r="H45" s="4"/>
      <c r="I45" s="4"/>
      <c r="J45" s="4"/>
      <c r="K45" s="4"/>
    </row>
    <row r="46" spans="1:11" x14ac:dyDescent="0.2">
      <c r="A46" s="44"/>
      <c r="B46" s="40" t="s">
        <v>40</v>
      </c>
      <c r="C46" s="47">
        <f>ROUND(C38*C45,7)</f>
        <v>1.044E-4</v>
      </c>
      <c r="D46" s="31">
        <f t="shared" si="1"/>
        <v>1.2214800000000001</v>
      </c>
      <c r="E46" s="4"/>
      <c r="F46" s="4"/>
      <c r="G46" s="4"/>
      <c r="H46" s="4"/>
      <c r="I46" s="4"/>
      <c r="J46" s="4"/>
      <c r="K46" s="4"/>
    </row>
    <row r="47" spans="1:11" x14ac:dyDescent="0.2">
      <c r="A47" s="44"/>
      <c r="B47" s="33" t="s">
        <v>34</v>
      </c>
      <c r="C47" s="34">
        <f>SUM(C45:C46)</f>
        <v>4.0439999999999996E-4</v>
      </c>
      <c r="D47" s="35">
        <f>ROUND(SUM(D45:D46),2)</f>
        <v>4.7300000000000004</v>
      </c>
      <c r="E47" s="4"/>
      <c r="F47" s="4"/>
      <c r="G47" s="4"/>
      <c r="H47" s="4"/>
      <c r="I47" s="4"/>
      <c r="J47" s="4"/>
      <c r="K47" s="4"/>
    </row>
    <row r="48" spans="1:11" x14ac:dyDescent="0.2">
      <c r="A48" s="146" t="s">
        <v>41</v>
      </c>
      <c r="B48" s="146"/>
      <c r="C48" s="37" t="s">
        <v>5</v>
      </c>
      <c r="D48" s="38" t="s">
        <v>25</v>
      </c>
      <c r="E48" s="4"/>
      <c r="F48" s="4"/>
      <c r="G48" s="4"/>
      <c r="H48" s="4"/>
      <c r="I48" s="4"/>
      <c r="J48" s="4"/>
      <c r="K48" s="4"/>
    </row>
    <row r="49" spans="1:11" x14ac:dyDescent="0.2">
      <c r="A49" s="147"/>
      <c r="B49" s="14" t="s">
        <v>42</v>
      </c>
      <c r="C49" s="48">
        <v>4.1999999999999997E-3</v>
      </c>
      <c r="D49" s="43">
        <f t="shared" ref="D49:D52" si="2">C49*(D$14-D$12)</f>
        <v>49.139999999999993</v>
      </c>
      <c r="E49" s="4"/>
      <c r="F49" s="143" t="s">
        <v>142</v>
      </c>
      <c r="G49" s="72"/>
      <c r="H49" s="72"/>
      <c r="I49" s="4"/>
      <c r="J49" s="4"/>
      <c r="K49" s="4"/>
    </row>
    <row r="50" spans="1:11" x14ac:dyDescent="0.2">
      <c r="A50" s="147"/>
      <c r="B50" s="40" t="s">
        <v>43</v>
      </c>
      <c r="C50" s="32">
        <f>ROUND(C$35*C$49,7)</f>
        <v>3.3599999999999998E-4</v>
      </c>
      <c r="D50" s="41">
        <f t="shared" si="2"/>
        <v>3.9311999999999996</v>
      </c>
      <c r="E50" s="4"/>
      <c r="F50" s="127"/>
      <c r="G50" s="4"/>
      <c r="H50" s="4"/>
      <c r="I50" s="4"/>
      <c r="J50" s="4"/>
      <c r="K50" s="4"/>
    </row>
    <row r="51" spans="1:11" x14ac:dyDescent="0.2">
      <c r="A51" s="147"/>
      <c r="B51" s="14" t="s">
        <v>44</v>
      </c>
      <c r="C51" s="47">
        <v>4.0000000000000002E-4</v>
      </c>
      <c r="D51" s="43">
        <f t="shared" si="2"/>
        <v>4.6800000000000006</v>
      </c>
      <c r="E51" s="4"/>
      <c r="F51" s="143" t="s">
        <v>143</v>
      </c>
      <c r="G51" s="72"/>
      <c r="H51" s="72"/>
      <c r="I51" s="72"/>
      <c r="J51" s="72"/>
      <c r="K51" s="72"/>
    </row>
    <row r="52" spans="1:11" x14ac:dyDescent="0.2">
      <c r="A52" s="147"/>
      <c r="B52" s="40" t="s">
        <v>45</v>
      </c>
      <c r="C52" s="47">
        <f>ROUND(C$51*C$38,7)</f>
        <v>1.392E-4</v>
      </c>
      <c r="D52" s="41">
        <f t="shared" si="2"/>
        <v>1.6286399999999999</v>
      </c>
      <c r="E52" s="4"/>
      <c r="F52" s="112"/>
      <c r="G52" s="4"/>
      <c r="H52" s="4"/>
      <c r="I52" s="4"/>
      <c r="J52" s="4"/>
      <c r="K52" s="4"/>
    </row>
    <row r="53" spans="1:11" x14ac:dyDescent="0.2">
      <c r="A53" s="147"/>
      <c r="B53" s="45" t="s">
        <v>46</v>
      </c>
      <c r="C53" s="47">
        <v>3.8199999999999998E-2</v>
      </c>
      <c r="D53" s="43">
        <f>C53*(D$14-D$12)</f>
        <v>446.94</v>
      </c>
      <c r="E53" s="4"/>
      <c r="F53" s="127"/>
      <c r="G53" s="4"/>
      <c r="H53" s="4"/>
      <c r="I53" s="4"/>
      <c r="J53" s="4"/>
      <c r="K53" s="4"/>
    </row>
    <row r="54" spans="1:11" x14ac:dyDescent="0.2">
      <c r="A54" s="147"/>
      <c r="B54" s="33" t="s">
        <v>34</v>
      </c>
      <c r="C54" s="34">
        <f>SUM(C49:C53)</f>
        <v>4.32752E-2</v>
      </c>
      <c r="D54" s="35">
        <f>ROUND(SUM(D49:D53),2)</f>
        <v>506.32</v>
      </c>
      <c r="E54" s="4"/>
      <c r="F54" s="4"/>
      <c r="G54" s="4"/>
      <c r="H54" s="4"/>
      <c r="I54" s="4"/>
      <c r="J54" s="4"/>
      <c r="K54" s="4"/>
    </row>
    <row r="55" spans="1:11" x14ac:dyDescent="0.2">
      <c r="A55" s="146" t="s">
        <v>47</v>
      </c>
      <c r="B55" s="146"/>
      <c r="C55" s="37" t="s">
        <v>5</v>
      </c>
      <c r="D55" s="38" t="s">
        <v>25</v>
      </c>
      <c r="E55" s="4"/>
      <c r="F55" s="4"/>
      <c r="G55" s="4"/>
      <c r="H55" s="4"/>
      <c r="I55" s="4"/>
      <c r="J55" s="4"/>
      <c r="K55" s="4"/>
    </row>
    <row r="56" spans="1:11" x14ac:dyDescent="0.2">
      <c r="A56" s="147"/>
      <c r="B56" s="50" t="s">
        <v>48</v>
      </c>
      <c r="C56" s="39">
        <v>0</v>
      </c>
      <c r="D56" s="51">
        <f t="shared" ref="D56:D60" si="3">ROUND(C56*(D$14-D$12),7)</f>
        <v>0</v>
      </c>
      <c r="E56" s="4"/>
      <c r="F56" s="72" t="s">
        <v>130</v>
      </c>
      <c r="G56" s="4"/>
      <c r="H56" s="4"/>
      <c r="I56" s="4"/>
      <c r="J56" s="4"/>
      <c r="K56" s="4"/>
    </row>
    <row r="57" spans="1:11" x14ac:dyDescent="0.2">
      <c r="A57" s="147"/>
      <c r="B57" s="14" t="s">
        <v>49</v>
      </c>
      <c r="C57" s="39">
        <v>2.7799999999999998E-2</v>
      </c>
      <c r="D57" s="51">
        <f t="shared" si="3"/>
        <v>325.26</v>
      </c>
      <c r="E57" s="4"/>
      <c r="F57" s="72" t="s">
        <v>133</v>
      </c>
      <c r="G57" s="4"/>
      <c r="H57" s="4"/>
      <c r="I57" s="4"/>
      <c r="J57" s="4"/>
      <c r="K57" s="4"/>
    </row>
    <row r="58" spans="1:11" x14ac:dyDescent="0.2">
      <c r="A58" s="147"/>
      <c r="B58" s="14" t="s">
        <v>50</v>
      </c>
      <c r="C58" s="39">
        <v>2.0000000000000001E-4</v>
      </c>
      <c r="D58" s="51">
        <f t="shared" si="3"/>
        <v>2.34</v>
      </c>
      <c r="E58" s="4"/>
      <c r="F58" s="72" t="s">
        <v>135</v>
      </c>
      <c r="G58" s="4"/>
      <c r="H58" s="4"/>
      <c r="I58" s="4"/>
      <c r="J58" s="4"/>
      <c r="K58" s="4"/>
    </row>
    <row r="59" spans="1:11" ht="36" x14ac:dyDescent="0.2">
      <c r="A59" s="147"/>
      <c r="B59" s="14" t="s">
        <v>51</v>
      </c>
      <c r="C59" s="39">
        <v>2.0000000000000001E-4</v>
      </c>
      <c r="D59" s="51">
        <f t="shared" si="3"/>
        <v>2.34</v>
      </c>
      <c r="E59" s="4"/>
      <c r="F59" s="124" t="s">
        <v>132</v>
      </c>
      <c r="G59" s="4"/>
      <c r="H59" s="4"/>
      <c r="I59" s="4"/>
      <c r="J59" s="4"/>
      <c r="K59" s="4"/>
    </row>
    <row r="60" spans="1:11" x14ac:dyDescent="0.2">
      <c r="A60" s="147"/>
      <c r="B60" s="14" t="s">
        <v>52</v>
      </c>
      <c r="C60" s="39">
        <v>2.0000000000000001E-4</v>
      </c>
      <c r="D60" s="51">
        <f t="shared" si="3"/>
        <v>2.34</v>
      </c>
      <c r="E60" s="4"/>
      <c r="F60" s="72" t="s">
        <v>135</v>
      </c>
      <c r="G60" s="4"/>
      <c r="H60" s="4"/>
      <c r="I60" s="4"/>
      <c r="J60" s="4"/>
      <c r="K60" s="4"/>
    </row>
    <row r="61" spans="1:11" x14ac:dyDescent="0.2">
      <c r="A61" s="147"/>
      <c r="B61" s="14" t="s">
        <v>53</v>
      </c>
      <c r="C61" s="39">
        <v>2.9999999999999997E-4</v>
      </c>
      <c r="D61" s="51">
        <f>ROUND(C61*(D$14-D$12),7)</f>
        <v>3.51</v>
      </c>
      <c r="E61" s="4"/>
      <c r="F61" s="122" t="s">
        <v>134</v>
      </c>
      <c r="G61" s="4"/>
      <c r="H61" s="4"/>
      <c r="I61" s="4"/>
      <c r="J61" s="4"/>
      <c r="K61" s="4"/>
    </row>
    <row r="62" spans="1:11" x14ac:dyDescent="0.2">
      <c r="A62" s="147"/>
      <c r="B62" s="19" t="s">
        <v>54</v>
      </c>
      <c r="C62" s="52">
        <f>SUM(C56:C61)</f>
        <v>2.8699999999999996E-2</v>
      </c>
      <c r="D62" s="27">
        <f>ROUND(C62*(D$14-D$12),7)</f>
        <v>335.79</v>
      </c>
      <c r="E62" s="4"/>
      <c r="F62" s="4"/>
      <c r="G62" s="4"/>
      <c r="H62" s="4"/>
      <c r="I62" s="4"/>
      <c r="J62" s="4"/>
      <c r="K62" s="4"/>
    </row>
    <row r="63" spans="1:11" x14ac:dyDescent="0.2">
      <c r="A63" s="147"/>
      <c r="B63" s="40" t="s">
        <v>55</v>
      </c>
      <c r="C63" s="52">
        <f>ROUND(C62*C38,7)</f>
        <v>9.9875999999999993E-3</v>
      </c>
      <c r="D63" s="31">
        <f>ROUND(C38*D$62,7)</f>
        <v>116.85492000000001</v>
      </c>
      <c r="E63" s="4"/>
      <c r="F63" s="4"/>
      <c r="G63" s="4"/>
      <c r="H63" s="4"/>
      <c r="I63" s="4"/>
      <c r="J63" s="4"/>
      <c r="K63" s="4"/>
    </row>
    <row r="64" spans="1:11" x14ac:dyDescent="0.2">
      <c r="A64" s="147"/>
      <c r="B64" s="33" t="s">
        <v>34</v>
      </c>
      <c r="C64" s="53">
        <f>C62+C63</f>
        <v>3.8687599999999996E-2</v>
      </c>
      <c r="D64" s="35">
        <f>ROUND(D62+D63,2)</f>
        <v>452.64</v>
      </c>
      <c r="E64" s="4"/>
      <c r="F64" s="4"/>
      <c r="G64" s="4"/>
      <c r="H64" s="4"/>
      <c r="I64" s="4"/>
      <c r="J64" s="4"/>
      <c r="K64" s="4"/>
    </row>
    <row r="65" spans="1:11" x14ac:dyDescent="0.2">
      <c r="A65" s="148" t="s">
        <v>56</v>
      </c>
      <c r="B65" s="148"/>
      <c r="C65" s="54"/>
      <c r="D65" s="54"/>
      <c r="E65" s="4"/>
      <c r="F65" s="4"/>
      <c r="G65" s="4"/>
      <c r="H65" s="4"/>
      <c r="I65" s="4"/>
      <c r="J65" s="4"/>
      <c r="K65" s="4"/>
    </row>
    <row r="66" spans="1:11" x14ac:dyDescent="0.2">
      <c r="A66" s="90">
        <v>4</v>
      </c>
      <c r="B66" s="1" t="s">
        <v>57</v>
      </c>
      <c r="C66" s="55"/>
      <c r="D66" s="43"/>
      <c r="E66" s="4"/>
      <c r="F66" s="4"/>
      <c r="G66" s="4"/>
      <c r="H66" s="4"/>
      <c r="I66" s="4"/>
      <c r="J66" s="4"/>
      <c r="K66" s="4"/>
    </row>
    <row r="67" spans="1:11" x14ac:dyDescent="0.2">
      <c r="A67" s="90" t="s">
        <v>58</v>
      </c>
      <c r="B67" s="88" t="s">
        <v>59</v>
      </c>
      <c r="C67" s="56">
        <f>C38</f>
        <v>0.34800000000000009</v>
      </c>
      <c r="D67" s="57">
        <f>D38</f>
        <v>4071.6</v>
      </c>
      <c r="E67" s="4"/>
      <c r="F67" s="4"/>
      <c r="G67" s="4"/>
      <c r="H67" s="4"/>
      <c r="I67" s="4"/>
      <c r="J67" s="4"/>
      <c r="K67" s="4"/>
    </row>
    <row r="68" spans="1:11" x14ac:dyDescent="0.2">
      <c r="A68" s="90" t="s">
        <v>60</v>
      </c>
      <c r="B68" s="44" t="s">
        <v>61</v>
      </c>
      <c r="C68" s="56">
        <f>C43</f>
        <v>0.1122884</v>
      </c>
      <c r="D68" s="57">
        <f>D43</f>
        <v>1314.3</v>
      </c>
      <c r="E68" s="4"/>
      <c r="F68" s="4"/>
      <c r="G68" s="4"/>
      <c r="H68" s="4"/>
      <c r="I68" s="4"/>
      <c r="J68" s="4"/>
      <c r="K68" s="4"/>
    </row>
    <row r="69" spans="1:11" x14ac:dyDescent="0.2">
      <c r="A69" s="90" t="s">
        <v>62</v>
      </c>
      <c r="B69" s="44" t="s">
        <v>63</v>
      </c>
      <c r="C69" s="56">
        <f>C47</f>
        <v>4.0439999999999996E-4</v>
      </c>
      <c r="D69" s="57">
        <f>D47</f>
        <v>4.7300000000000004</v>
      </c>
      <c r="E69" s="4"/>
      <c r="F69" s="4"/>
      <c r="G69" s="4"/>
      <c r="H69" s="4"/>
      <c r="I69" s="4"/>
      <c r="J69" s="4"/>
      <c r="K69" s="4"/>
    </row>
    <row r="70" spans="1:11" x14ac:dyDescent="0.2">
      <c r="A70" s="90" t="s">
        <v>64</v>
      </c>
      <c r="B70" s="44" t="s">
        <v>65</v>
      </c>
      <c r="C70" s="56">
        <f>C54</f>
        <v>4.32752E-2</v>
      </c>
      <c r="D70" s="57">
        <f>D54</f>
        <v>506.32</v>
      </c>
      <c r="E70" s="4"/>
      <c r="F70" s="4"/>
      <c r="G70" s="4"/>
      <c r="H70" s="4"/>
      <c r="I70" s="4"/>
      <c r="J70" s="4"/>
      <c r="K70" s="4"/>
    </row>
    <row r="71" spans="1:11" x14ac:dyDescent="0.2">
      <c r="A71" s="90" t="s">
        <v>66</v>
      </c>
      <c r="B71" s="44" t="s">
        <v>67</v>
      </c>
      <c r="C71" s="56">
        <f>C64</f>
        <v>3.8687599999999996E-2</v>
      </c>
      <c r="D71" s="57">
        <f>D64</f>
        <v>452.64</v>
      </c>
      <c r="E71" s="4"/>
      <c r="F71" s="4"/>
      <c r="G71" s="4"/>
      <c r="H71" s="4"/>
      <c r="I71" s="4"/>
      <c r="J71" s="4"/>
      <c r="K71" s="4"/>
    </row>
    <row r="72" spans="1:11" x14ac:dyDescent="0.2">
      <c r="A72" s="44"/>
      <c r="B72" s="33" t="s">
        <v>34</v>
      </c>
      <c r="C72" s="58">
        <f>SUM(C67:C71)</f>
        <v>0.54265560000000013</v>
      </c>
      <c r="D72" s="59">
        <f>SUM(D67:D71)</f>
        <v>6349.5899999999992</v>
      </c>
      <c r="E72" s="4"/>
      <c r="F72" s="4"/>
      <c r="G72" s="4"/>
      <c r="H72" s="4"/>
      <c r="I72" s="4"/>
      <c r="J72" s="4"/>
      <c r="K72" s="4"/>
    </row>
    <row r="73" spans="1:11" x14ac:dyDescent="0.2">
      <c r="A73" s="44"/>
      <c r="B73" s="60"/>
      <c r="C73" s="61"/>
      <c r="D73" s="62"/>
      <c r="E73" s="4"/>
      <c r="F73" s="4"/>
      <c r="G73" s="4"/>
      <c r="H73" s="4"/>
      <c r="I73" s="4"/>
      <c r="J73" s="4"/>
      <c r="K73" s="4"/>
    </row>
    <row r="74" spans="1:11" x14ac:dyDescent="0.2">
      <c r="A74" s="44"/>
      <c r="B74" s="33" t="s">
        <v>68</v>
      </c>
      <c r="C74" s="63"/>
      <c r="D74" s="64">
        <f>ROUND(D14+D20+D27+D72,2)</f>
        <v>18708.080000000002</v>
      </c>
      <c r="E74" s="4"/>
      <c r="F74" s="4"/>
      <c r="G74" s="4"/>
      <c r="H74" s="4"/>
      <c r="I74" s="4"/>
      <c r="J74" s="4"/>
      <c r="K74" s="4"/>
    </row>
    <row r="75" spans="1:11" x14ac:dyDescent="0.2">
      <c r="A75" s="148" t="s">
        <v>69</v>
      </c>
      <c r="B75" s="148"/>
      <c r="C75" s="65"/>
      <c r="D75" s="65"/>
      <c r="E75" s="4"/>
      <c r="F75" s="4"/>
      <c r="G75" s="4"/>
      <c r="H75" s="4"/>
      <c r="I75" s="4"/>
      <c r="J75" s="4"/>
      <c r="K75" s="4"/>
    </row>
    <row r="76" spans="1:11" x14ac:dyDescent="0.2">
      <c r="A76" s="90">
        <v>5</v>
      </c>
      <c r="B76" s="40"/>
      <c r="C76" s="28" t="s">
        <v>5</v>
      </c>
      <c r="D76" s="29" t="s">
        <v>25</v>
      </c>
      <c r="E76" s="4"/>
      <c r="F76" s="4"/>
      <c r="G76" s="4"/>
      <c r="H76" s="4"/>
      <c r="I76" s="4"/>
      <c r="J76" s="4"/>
      <c r="K76" s="4"/>
    </row>
    <row r="77" spans="1:11" x14ac:dyDescent="0.2">
      <c r="A77" s="90" t="s">
        <v>70</v>
      </c>
      <c r="B77" s="66" t="s">
        <v>71</v>
      </c>
      <c r="C77" s="67">
        <v>1E-4</v>
      </c>
      <c r="D77" s="31">
        <f>ROUND(C77*$D$74,7)</f>
        <v>1.870808</v>
      </c>
      <c r="E77" s="68"/>
      <c r="F77" s="4"/>
      <c r="G77" s="4"/>
      <c r="H77" s="4"/>
      <c r="I77" s="4"/>
      <c r="J77" s="4"/>
      <c r="K77" s="4"/>
    </row>
    <row r="78" spans="1:11" x14ac:dyDescent="0.2">
      <c r="A78" s="90" t="s">
        <v>72</v>
      </c>
      <c r="B78" s="69" t="s">
        <v>73</v>
      </c>
      <c r="C78" s="56">
        <v>1E-4</v>
      </c>
      <c r="D78" s="31">
        <f>ROUND((D$74+D$77)*C$78,7)</f>
        <v>1.8709951</v>
      </c>
      <c r="E78" s="70"/>
      <c r="F78" s="4"/>
      <c r="G78" s="4"/>
      <c r="H78" s="4"/>
      <c r="I78" s="4"/>
      <c r="J78" s="4"/>
      <c r="K78" s="4"/>
    </row>
    <row r="79" spans="1:11" x14ac:dyDescent="0.2">
      <c r="A79" s="91" t="s">
        <v>74</v>
      </c>
      <c r="B79" s="69" t="s">
        <v>75</v>
      </c>
      <c r="C79" s="56">
        <f>SUM(C80:C85)</f>
        <v>8.6499999999999994E-2</v>
      </c>
      <c r="D79" s="71">
        <f>SUM(D80:D85)</f>
        <v>1771.8365899999999</v>
      </c>
      <c r="E79" s="68"/>
      <c r="F79" s="4"/>
      <c r="G79" s="4"/>
      <c r="H79" s="4"/>
      <c r="I79" s="4"/>
      <c r="J79" s="4"/>
      <c r="K79" s="4"/>
    </row>
    <row r="80" spans="1:11" ht="48" x14ac:dyDescent="0.2">
      <c r="A80" s="144" t="s">
        <v>76</v>
      </c>
      <c r="B80" s="72" t="s">
        <v>77</v>
      </c>
      <c r="C80" s="73">
        <v>6.4999999999999997E-3</v>
      </c>
      <c r="D80" s="74">
        <f>ROUND(C80*D89,7)</f>
        <v>133.14379</v>
      </c>
      <c r="E80" s="68"/>
      <c r="F80" s="122" t="s">
        <v>127</v>
      </c>
      <c r="G80" s="4"/>
      <c r="H80" s="4"/>
      <c r="I80" s="4"/>
      <c r="J80" s="4"/>
      <c r="K80" s="4"/>
    </row>
    <row r="81" spans="1:11" ht="48" x14ac:dyDescent="0.2">
      <c r="A81" s="145"/>
      <c r="B81" s="72" t="s">
        <v>78</v>
      </c>
      <c r="C81" s="75">
        <v>0.03</v>
      </c>
      <c r="D81" s="74">
        <f>ROUND(C81*D89,7)</f>
        <v>614.50980000000004</v>
      </c>
      <c r="E81" s="68"/>
      <c r="F81" s="122" t="s">
        <v>128</v>
      </c>
      <c r="G81" s="4"/>
      <c r="H81" s="4"/>
      <c r="I81" s="4"/>
      <c r="J81" s="4"/>
      <c r="K81" s="4"/>
    </row>
    <row r="82" spans="1:11" x14ac:dyDescent="0.2">
      <c r="A82" s="90" t="s">
        <v>79</v>
      </c>
      <c r="B82" s="14" t="s">
        <v>80</v>
      </c>
      <c r="C82" s="73"/>
      <c r="D82" s="74"/>
      <c r="E82" s="68"/>
      <c r="F82" s="4"/>
      <c r="G82" s="4"/>
      <c r="H82" s="4"/>
      <c r="I82" s="4"/>
      <c r="J82" s="4"/>
      <c r="K82" s="4"/>
    </row>
    <row r="83" spans="1:11" ht="36" x14ac:dyDescent="0.2">
      <c r="A83" s="90" t="s">
        <v>81</v>
      </c>
      <c r="B83" s="14" t="s">
        <v>82</v>
      </c>
      <c r="C83" s="73">
        <v>0.05</v>
      </c>
      <c r="D83" s="74">
        <f>ROUND(C83*D89,7)</f>
        <v>1024.183</v>
      </c>
      <c r="E83" s="4"/>
      <c r="F83" s="126" t="s">
        <v>129</v>
      </c>
      <c r="G83" s="4"/>
      <c r="H83" s="4"/>
      <c r="I83" s="4"/>
      <c r="J83" s="4"/>
      <c r="K83" s="4"/>
    </row>
    <row r="84" spans="1:11" x14ac:dyDescent="0.2">
      <c r="A84" s="90" t="s">
        <v>83</v>
      </c>
      <c r="B84" s="45" t="s">
        <v>84</v>
      </c>
      <c r="C84" s="73">
        <v>0</v>
      </c>
      <c r="D84" s="31"/>
      <c r="E84" s="4"/>
      <c r="F84" s="4"/>
      <c r="G84" s="4"/>
      <c r="H84" s="4"/>
      <c r="I84" s="4"/>
      <c r="J84" s="4"/>
      <c r="K84" s="4"/>
    </row>
    <row r="85" spans="1:11" x14ac:dyDescent="0.2">
      <c r="A85" s="90"/>
      <c r="B85" s="66"/>
      <c r="C85" s="67"/>
      <c r="D85" s="31"/>
      <c r="E85" s="68"/>
      <c r="F85" s="4"/>
      <c r="G85" s="4"/>
      <c r="H85" s="4"/>
      <c r="I85" s="4"/>
      <c r="J85" s="4"/>
      <c r="K85" s="4"/>
    </row>
    <row r="86" spans="1:11" ht="15" x14ac:dyDescent="0.2">
      <c r="A86" s="76"/>
      <c r="B86" s="33" t="s">
        <v>85</v>
      </c>
      <c r="C86" s="53">
        <f>SUM(C77:C79)</f>
        <v>8.6699999999999999E-2</v>
      </c>
      <c r="D86" s="77">
        <f>ROUND(SUM(D77:D79),2)</f>
        <v>1775.58</v>
      </c>
      <c r="E86" s="78"/>
      <c r="F86" s="4"/>
      <c r="G86" s="4"/>
      <c r="H86" s="4"/>
      <c r="I86" s="4"/>
      <c r="J86" s="4"/>
      <c r="K86" s="4"/>
    </row>
    <row r="87" spans="1:11" ht="15" x14ac:dyDescent="0.2">
      <c r="A87" s="79"/>
      <c r="B87" s="79"/>
      <c r="C87" s="80"/>
      <c r="D87" s="80"/>
      <c r="E87" s="78"/>
      <c r="F87" s="4"/>
      <c r="G87" s="4"/>
      <c r="H87" s="4"/>
      <c r="I87" s="4"/>
      <c r="J87" s="4"/>
      <c r="K87" s="4"/>
    </row>
    <row r="88" spans="1:11" x14ac:dyDescent="0.2">
      <c r="A88" s="81" t="s">
        <v>86</v>
      </c>
      <c r="B88" s="82"/>
      <c r="C88" s="37" t="s">
        <v>87</v>
      </c>
      <c r="D88" s="38" t="s">
        <v>25</v>
      </c>
      <c r="E88" s="4"/>
      <c r="F88" s="4"/>
      <c r="G88" s="4"/>
      <c r="H88" s="4"/>
      <c r="I88" s="4"/>
      <c r="J88" s="4"/>
      <c r="K88" s="4"/>
    </row>
    <row r="89" spans="1:11" x14ac:dyDescent="0.2">
      <c r="A89" s="83"/>
      <c r="B89" s="84" t="s">
        <v>88</v>
      </c>
      <c r="C89" s="85">
        <v>1</v>
      </c>
      <c r="D89" s="86">
        <f>ROUND(($D$74+$D$77+$D$78)/(1-$C$79),2)</f>
        <v>20483.66</v>
      </c>
      <c r="E89" s="4"/>
      <c r="F89" s="4"/>
      <c r="G89" s="4"/>
      <c r="H89" s="4"/>
      <c r="I89" s="4"/>
      <c r="J89" s="4"/>
      <c r="K89" s="4"/>
    </row>
  </sheetData>
  <mergeCells count="19">
    <mergeCell ref="A80:A81"/>
    <mergeCell ref="A48:B48"/>
    <mergeCell ref="A49:A54"/>
    <mergeCell ref="A55:B55"/>
    <mergeCell ref="A56:A64"/>
    <mergeCell ref="A65:B65"/>
    <mergeCell ref="A75:B75"/>
    <mergeCell ref="A44:B44"/>
    <mergeCell ref="A5:B5"/>
    <mergeCell ref="A6:A14"/>
    <mergeCell ref="A15:B15"/>
    <mergeCell ref="A16:A20"/>
    <mergeCell ref="A21:B21"/>
    <mergeCell ref="A23:A27"/>
    <mergeCell ref="A28:B28"/>
    <mergeCell ref="A29:B29"/>
    <mergeCell ref="A30:A38"/>
    <mergeCell ref="A39:B39"/>
    <mergeCell ref="A40:A43"/>
  </mergeCells>
  <pageMargins left="0.511811024" right="0.511811024" top="0.78740157499999996" bottom="0.78740157499999996" header="0.31496062000000002" footer="0.31496062000000002"/>
  <ignoredErrors>
    <ignoredError sqref="D1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84" workbookViewId="0">
      <selection activeCell="B103" sqref="B103"/>
    </sheetView>
  </sheetViews>
  <sheetFormatPr defaultRowHeight="12.75" x14ac:dyDescent="0.2"/>
  <cols>
    <col min="1" max="1" width="25.42578125" customWidth="1"/>
    <col min="2" max="2" width="90" customWidth="1"/>
    <col min="3" max="3" width="17.5703125" customWidth="1"/>
    <col min="4" max="4" width="18.85546875" customWidth="1"/>
    <col min="5" max="5" width="2.7109375" customWidth="1"/>
    <col min="6" max="6" width="62.28515625" customWidth="1"/>
    <col min="7" max="7" width="11.140625" customWidth="1"/>
  </cols>
  <sheetData>
    <row r="1" spans="1:11" ht="31.5" x14ac:dyDescent="0.2">
      <c r="A1" s="1">
        <v>1</v>
      </c>
      <c r="B1" s="2" t="s">
        <v>93</v>
      </c>
      <c r="C1" s="3"/>
      <c r="D1" s="4"/>
      <c r="E1" s="4"/>
      <c r="F1" s="4"/>
      <c r="G1" s="4"/>
    </row>
    <row r="2" spans="1:11" ht="36" x14ac:dyDescent="0.2">
      <c r="A2" s="5" t="s">
        <v>0</v>
      </c>
      <c r="B2" s="95" t="s">
        <v>98</v>
      </c>
      <c r="C2" s="6"/>
      <c r="D2" s="6"/>
      <c r="E2" s="4"/>
      <c r="F2" s="4"/>
      <c r="G2" s="4"/>
    </row>
    <row r="3" spans="1:11" ht="15.75" x14ac:dyDescent="0.2">
      <c r="A3" s="5" t="s">
        <v>1</v>
      </c>
      <c r="B3" s="111" t="s">
        <v>117</v>
      </c>
      <c r="C3" s="5" t="s">
        <v>2</v>
      </c>
      <c r="D3" s="94" t="s">
        <v>118</v>
      </c>
      <c r="E3" s="4"/>
      <c r="F3" s="4"/>
      <c r="G3" s="4"/>
    </row>
    <row r="4" spans="1:11" ht="15.75" x14ac:dyDescent="0.2">
      <c r="A4" s="7"/>
      <c r="B4" s="8"/>
      <c r="C4" s="8"/>
      <c r="D4" s="9" t="s">
        <v>3</v>
      </c>
      <c r="E4" s="10"/>
      <c r="F4" s="10"/>
      <c r="G4" s="10"/>
    </row>
    <row r="5" spans="1:11" x14ac:dyDescent="0.2">
      <c r="A5" s="148" t="s">
        <v>4</v>
      </c>
      <c r="B5" s="148"/>
      <c r="C5" s="11" t="s">
        <v>5</v>
      </c>
      <c r="D5" s="12" t="s">
        <v>6</v>
      </c>
      <c r="E5" s="13"/>
      <c r="F5" s="13"/>
      <c r="G5" s="13"/>
    </row>
    <row r="6" spans="1:11" x14ac:dyDescent="0.2">
      <c r="A6" s="147"/>
      <c r="B6" s="14" t="s">
        <v>7</v>
      </c>
      <c r="C6" s="15"/>
      <c r="D6" s="16">
        <v>7800</v>
      </c>
      <c r="E6" s="13"/>
      <c r="F6" s="133" t="s">
        <v>131</v>
      </c>
      <c r="G6" s="134"/>
      <c r="H6" s="134"/>
      <c r="I6" s="13"/>
      <c r="J6" s="13"/>
      <c r="K6" s="13"/>
    </row>
    <row r="7" spans="1:11" x14ac:dyDescent="0.2">
      <c r="A7" s="147"/>
      <c r="B7" s="17" t="s">
        <v>8</v>
      </c>
      <c r="C7" s="15"/>
      <c r="D7" s="16"/>
      <c r="E7" s="13"/>
      <c r="F7" s="13"/>
      <c r="G7" s="13"/>
      <c r="H7" s="13"/>
      <c r="I7" s="13"/>
      <c r="J7" s="13"/>
      <c r="K7" s="13"/>
    </row>
    <row r="8" spans="1:11" x14ac:dyDescent="0.2">
      <c r="A8" s="147"/>
      <c r="B8" s="14" t="s">
        <v>9</v>
      </c>
      <c r="C8" s="18"/>
      <c r="D8" s="16"/>
      <c r="E8" s="13"/>
      <c r="F8" s="13"/>
      <c r="G8" s="13"/>
      <c r="H8" s="13"/>
      <c r="I8" s="13"/>
      <c r="J8" s="13"/>
      <c r="K8" s="13"/>
    </row>
    <row r="9" spans="1:11" x14ac:dyDescent="0.2">
      <c r="A9" s="147"/>
      <c r="B9" s="14" t="s">
        <v>10</v>
      </c>
      <c r="C9" s="18"/>
      <c r="D9" s="16"/>
      <c r="E9" s="13"/>
      <c r="F9" s="13"/>
      <c r="G9" s="13"/>
      <c r="H9" s="13"/>
      <c r="I9" s="13"/>
      <c r="J9" s="13"/>
      <c r="K9" s="13"/>
    </row>
    <row r="10" spans="1:11" x14ac:dyDescent="0.2">
      <c r="A10" s="147"/>
      <c r="B10" s="14" t="s">
        <v>11</v>
      </c>
      <c r="C10" s="18"/>
      <c r="D10" s="16"/>
      <c r="E10" s="13"/>
      <c r="F10" s="13"/>
      <c r="G10" s="13"/>
      <c r="H10" s="13"/>
      <c r="I10" s="13"/>
      <c r="J10" s="13"/>
      <c r="K10" s="13"/>
    </row>
    <row r="11" spans="1:11" x14ac:dyDescent="0.2">
      <c r="A11" s="147"/>
      <c r="B11" s="14" t="s">
        <v>12</v>
      </c>
      <c r="C11" s="18"/>
      <c r="D11" s="16"/>
      <c r="E11" s="13"/>
      <c r="F11" s="13"/>
      <c r="G11" s="13"/>
      <c r="H11" s="13"/>
      <c r="I11" s="13"/>
      <c r="J11" s="13"/>
      <c r="K11" s="13"/>
    </row>
    <row r="12" spans="1:11" x14ac:dyDescent="0.2">
      <c r="A12" s="147"/>
      <c r="B12" s="14" t="s">
        <v>13</v>
      </c>
      <c r="C12" s="18"/>
      <c r="D12" s="16"/>
      <c r="E12" s="13"/>
      <c r="F12" s="13"/>
      <c r="G12" s="13"/>
      <c r="H12" s="13"/>
      <c r="I12" s="13"/>
      <c r="J12" s="13"/>
      <c r="K12" s="13"/>
    </row>
    <row r="13" spans="1:11" x14ac:dyDescent="0.2">
      <c r="A13" s="147"/>
      <c r="B13" s="14" t="s">
        <v>14</v>
      </c>
      <c r="C13" s="18"/>
      <c r="D13" s="16"/>
      <c r="E13" s="13"/>
      <c r="F13" s="13"/>
      <c r="G13" s="13"/>
      <c r="H13" s="13"/>
      <c r="I13" s="13"/>
      <c r="J13" s="13"/>
      <c r="K13" s="13"/>
    </row>
    <row r="14" spans="1:11" x14ac:dyDescent="0.2">
      <c r="A14" s="147"/>
      <c r="B14" s="19" t="s">
        <v>15</v>
      </c>
      <c r="C14" s="20"/>
      <c r="D14" s="21">
        <f>ROUND(SUM(D6:D13),2)</f>
        <v>7800</v>
      </c>
      <c r="E14" s="22"/>
      <c r="F14" s="22"/>
      <c r="G14" s="22"/>
      <c r="H14" s="22"/>
      <c r="I14" s="22"/>
      <c r="J14" s="22"/>
      <c r="K14" s="22"/>
    </row>
    <row r="15" spans="1:11" x14ac:dyDescent="0.2">
      <c r="A15" s="148" t="s">
        <v>16</v>
      </c>
      <c r="B15" s="148"/>
      <c r="C15" s="23"/>
      <c r="D15" s="23"/>
      <c r="E15" s="4"/>
      <c r="F15" s="4"/>
      <c r="G15" s="4"/>
      <c r="H15" s="4"/>
      <c r="I15" s="4"/>
      <c r="J15" s="4"/>
      <c r="K15" s="4"/>
    </row>
    <row r="16" spans="1:11" x14ac:dyDescent="0.2">
      <c r="A16" s="149"/>
      <c r="B16" s="14" t="s">
        <v>89</v>
      </c>
      <c r="C16" s="15"/>
      <c r="D16" s="24"/>
      <c r="E16" s="4"/>
      <c r="F16" s="136" t="s">
        <v>95</v>
      </c>
      <c r="G16" s="129"/>
      <c r="H16" s="129"/>
      <c r="I16" s="130"/>
      <c r="J16" s="130"/>
      <c r="K16" s="130"/>
    </row>
    <row r="17" spans="1:11" ht="24" x14ac:dyDescent="0.2">
      <c r="A17" s="149"/>
      <c r="B17" s="14" t="s">
        <v>90</v>
      </c>
      <c r="C17" s="92">
        <v>28.69</v>
      </c>
      <c r="D17" s="16">
        <f>C17*21</f>
        <v>602.49</v>
      </c>
      <c r="E17" s="4"/>
      <c r="F17" s="125" t="s">
        <v>140</v>
      </c>
      <c r="G17" s="131"/>
      <c r="H17" s="131"/>
      <c r="I17" s="131"/>
      <c r="J17" s="131"/>
      <c r="K17" s="131"/>
    </row>
    <row r="18" spans="1:11" x14ac:dyDescent="0.2">
      <c r="A18" s="149"/>
      <c r="B18" s="14" t="s">
        <v>91</v>
      </c>
      <c r="C18" s="15"/>
      <c r="D18" s="16">
        <v>53.5</v>
      </c>
      <c r="E18" s="4"/>
      <c r="F18" s="72" t="s">
        <v>141</v>
      </c>
      <c r="G18" s="130"/>
      <c r="H18" s="130"/>
      <c r="I18" s="130"/>
      <c r="J18" s="130"/>
      <c r="K18" s="130"/>
    </row>
    <row r="19" spans="1:11" x14ac:dyDescent="0.2">
      <c r="A19" s="149"/>
      <c r="B19" s="14" t="s">
        <v>138</v>
      </c>
      <c r="C19" s="15"/>
      <c r="D19" s="16">
        <v>2.5</v>
      </c>
      <c r="E19" s="4"/>
      <c r="F19" s="135"/>
      <c r="G19" s="130"/>
      <c r="H19" s="130"/>
      <c r="I19" s="130"/>
      <c r="J19" s="130"/>
      <c r="K19" s="130"/>
    </row>
    <row r="20" spans="1:11" x14ac:dyDescent="0.2">
      <c r="A20" s="149"/>
      <c r="B20" s="19" t="s">
        <v>17</v>
      </c>
      <c r="C20" s="15"/>
      <c r="D20" s="21">
        <f>ROUND(SUM(D16:D19),2)</f>
        <v>658.49</v>
      </c>
      <c r="E20" s="4"/>
      <c r="F20" s="4"/>
      <c r="G20" s="4"/>
      <c r="H20" s="4"/>
      <c r="I20" s="4"/>
      <c r="J20" s="4"/>
      <c r="K20" s="4"/>
    </row>
    <row r="21" spans="1:11" x14ac:dyDescent="0.2">
      <c r="A21" s="148" t="s">
        <v>18</v>
      </c>
      <c r="B21" s="148"/>
      <c r="C21" s="25"/>
      <c r="D21" s="23"/>
      <c r="E21" s="4"/>
      <c r="F21" s="4"/>
      <c r="G21" s="4"/>
      <c r="H21" s="4"/>
      <c r="I21" s="4"/>
      <c r="J21" s="4"/>
      <c r="K21" s="4"/>
    </row>
    <row r="22" spans="1:11" x14ac:dyDescent="0.2">
      <c r="A22" s="89"/>
      <c r="B22" s="26" t="s">
        <v>19</v>
      </c>
      <c r="C22" s="15"/>
      <c r="D22" s="27"/>
      <c r="E22" s="4"/>
      <c r="F22" s="4"/>
      <c r="G22" s="4"/>
      <c r="H22" s="4"/>
      <c r="I22" s="4"/>
      <c r="J22" s="4"/>
      <c r="K22" s="4"/>
    </row>
    <row r="23" spans="1:11" x14ac:dyDescent="0.2">
      <c r="A23" s="150"/>
      <c r="B23" s="14" t="s">
        <v>20</v>
      </c>
      <c r="C23" s="15"/>
      <c r="D23" s="16"/>
      <c r="E23" s="4"/>
      <c r="F23" s="4"/>
      <c r="G23" s="4"/>
      <c r="H23" s="4"/>
      <c r="I23" s="4"/>
      <c r="J23" s="4"/>
      <c r="K23" s="4"/>
    </row>
    <row r="24" spans="1:11" x14ac:dyDescent="0.2">
      <c r="A24" s="150"/>
      <c r="B24" s="14" t="s">
        <v>21</v>
      </c>
      <c r="C24" s="15"/>
      <c r="D24" s="16"/>
      <c r="E24" s="4"/>
      <c r="F24" s="4"/>
      <c r="G24" s="4"/>
      <c r="H24" s="4"/>
      <c r="I24" s="4"/>
      <c r="J24" s="4"/>
      <c r="K24" s="4"/>
    </row>
    <row r="25" spans="1:11" x14ac:dyDescent="0.2">
      <c r="A25" s="150"/>
      <c r="B25" s="14"/>
      <c r="C25" s="15"/>
      <c r="D25" s="16"/>
      <c r="E25" s="4"/>
      <c r="F25" s="4"/>
      <c r="G25" s="4"/>
      <c r="H25" s="4"/>
      <c r="I25" s="4"/>
      <c r="J25" s="4"/>
      <c r="K25" s="4"/>
    </row>
    <row r="26" spans="1:11" x14ac:dyDescent="0.2">
      <c r="A26" s="150"/>
      <c r="B26" s="14"/>
      <c r="C26" s="15"/>
      <c r="D26" s="16"/>
      <c r="E26" s="4"/>
      <c r="F26" s="4"/>
      <c r="G26" s="4"/>
      <c r="H26" s="4"/>
      <c r="I26" s="4"/>
      <c r="J26" s="4"/>
      <c r="K26" s="4"/>
    </row>
    <row r="27" spans="1:11" x14ac:dyDescent="0.2">
      <c r="A27" s="150"/>
      <c r="B27" s="19" t="s">
        <v>22</v>
      </c>
      <c r="C27" s="15"/>
      <c r="D27" s="21">
        <f>SUM(D23:D26)</f>
        <v>0</v>
      </c>
      <c r="E27" s="4"/>
      <c r="F27" s="4"/>
      <c r="G27" s="4"/>
      <c r="H27" s="4"/>
      <c r="I27" s="4"/>
      <c r="J27" s="4"/>
      <c r="K27" s="4"/>
    </row>
    <row r="28" spans="1:11" x14ac:dyDescent="0.2">
      <c r="A28" s="148" t="s">
        <v>23</v>
      </c>
      <c r="B28" s="148"/>
      <c r="C28" s="25"/>
      <c r="D28" s="23"/>
      <c r="E28" s="4"/>
      <c r="F28" s="4"/>
      <c r="G28" s="4"/>
      <c r="H28" s="4"/>
      <c r="I28" s="4"/>
      <c r="J28" s="4"/>
      <c r="K28" s="4"/>
    </row>
    <row r="29" spans="1:11" x14ac:dyDescent="0.2">
      <c r="A29" s="146" t="s">
        <v>24</v>
      </c>
      <c r="B29" s="146"/>
      <c r="C29" s="28" t="s">
        <v>5</v>
      </c>
      <c r="D29" s="29" t="s">
        <v>25</v>
      </c>
      <c r="E29" s="4"/>
      <c r="F29" s="4"/>
      <c r="G29" s="4"/>
      <c r="H29" s="4"/>
      <c r="I29" s="4"/>
      <c r="J29" s="4"/>
      <c r="K29" s="4"/>
    </row>
    <row r="30" spans="1:11" x14ac:dyDescent="0.2">
      <c r="A30" s="147"/>
      <c r="B30" s="14" t="s">
        <v>26</v>
      </c>
      <c r="C30" s="30">
        <v>0.2</v>
      </c>
      <c r="D30" s="31">
        <f t="shared" ref="D30:D37" si="0">ROUND(C30*(D$14-D$12),7)</f>
        <v>1560</v>
      </c>
      <c r="E30" s="4"/>
      <c r="F30" s="122" t="s">
        <v>120</v>
      </c>
      <c r="G30" s="4"/>
      <c r="H30" s="4"/>
      <c r="I30" s="4"/>
      <c r="J30" s="4"/>
      <c r="K30" s="4"/>
    </row>
    <row r="31" spans="1:11" ht="24" x14ac:dyDescent="0.2">
      <c r="A31" s="147"/>
      <c r="B31" s="14" t="s">
        <v>27</v>
      </c>
      <c r="C31" s="30">
        <v>1.4999999999999999E-2</v>
      </c>
      <c r="D31" s="31">
        <f t="shared" si="0"/>
        <v>117</v>
      </c>
      <c r="E31" s="4"/>
      <c r="F31" s="122" t="s">
        <v>121</v>
      </c>
      <c r="G31" s="4"/>
      <c r="H31" s="4"/>
      <c r="I31" s="4"/>
      <c r="J31" s="4"/>
      <c r="K31" s="4"/>
    </row>
    <row r="32" spans="1:11" ht="24" x14ac:dyDescent="0.2">
      <c r="A32" s="147"/>
      <c r="B32" s="14" t="s">
        <v>28</v>
      </c>
      <c r="C32" s="30">
        <v>0.01</v>
      </c>
      <c r="D32" s="31">
        <f t="shared" si="0"/>
        <v>78</v>
      </c>
      <c r="E32" s="4"/>
      <c r="F32" s="122" t="s">
        <v>122</v>
      </c>
      <c r="G32" s="4"/>
      <c r="H32" s="4"/>
      <c r="I32" s="4"/>
      <c r="J32" s="4"/>
      <c r="K32" s="4"/>
    </row>
    <row r="33" spans="1:11" x14ac:dyDescent="0.2">
      <c r="A33" s="147"/>
      <c r="B33" s="14" t="s">
        <v>29</v>
      </c>
      <c r="C33" s="30">
        <v>2E-3</v>
      </c>
      <c r="D33" s="31">
        <f t="shared" si="0"/>
        <v>15.6</v>
      </c>
      <c r="E33" s="4"/>
      <c r="F33" s="122" t="s">
        <v>123</v>
      </c>
      <c r="G33" s="4"/>
      <c r="H33" s="4"/>
      <c r="I33" s="4"/>
      <c r="J33" s="4"/>
      <c r="K33" s="4"/>
    </row>
    <row r="34" spans="1:11" ht="24" x14ac:dyDescent="0.2">
      <c r="A34" s="147"/>
      <c r="B34" s="14" t="s">
        <v>30</v>
      </c>
      <c r="C34" s="30">
        <v>2.5000000000000001E-2</v>
      </c>
      <c r="D34" s="31">
        <f t="shared" si="0"/>
        <v>195</v>
      </c>
      <c r="E34" s="4"/>
      <c r="F34" s="122" t="s">
        <v>124</v>
      </c>
      <c r="G34" s="4"/>
      <c r="H34" s="4"/>
      <c r="I34" s="4"/>
      <c r="J34" s="4"/>
      <c r="K34" s="4"/>
    </row>
    <row r="35" spans="1:11" ht="24" x14ac:dyDescent="0.2">
      <c r="A35" s="147"/>
      <c r="B35" s="14" t="s">
        <v>31</v>
      </c>
      <c r="C35" s="30">
        <v>0.08</v>
      </c>
      <c r="D35" s="31">
        <f t="shared" si="0"/>
        <v>624</v>
      </c>
      <c r="E35" s="4"/>
      <c r="F35" s="122" t="s">
        <v>125</v>
      </c>
      <c r="G35" s="4"/>
      <c r="H35" s="4"/>
      <c r="I35" s="4"/>
      <c r="J35" s="4"/>
      <c r="K35" s="4"/>
    </row>
    <row r="36" spans="1:11" ht="183.75" customHeight="1" x14ac:dyDescent="0.2">
      <c r="A36" s="147"/>
      <c r="B36" s="17" t="s">
        <v>32</v>
      </c>
      <c r="C36" s="106">
        <v>0.01</v>
      </c>
      <c r="D36" s="31">
        <f t="shared" si="0"/>
        <v>78</v>
      </c>
      <c r="E36" s="4"/>
      <c r="F36" s="122" t="s">
        <v>136</v>
      </c>
      <c r="G36" s="4"/>
      <c r="H36" s="4"/>
      <c r="I36" s="4"/>
      <c r="J36" s="4"/>
      <c r="K36" s="4"/>
    </row>
    <row r="37" spans="1:11" x14ac:dyDescent="0.2">
      <c r="A37" s="147"/>
      <c r="B37" s="14" t="s">
        <v>33</v>
      </c>
      <c r="C37" s="32">
        <v>6.0000000000000001E-3</v>
      </c>
      <c r="D37" s="31">
        <f t="shared" si="0"/>
        <v>46.8</v>
      </c>
      <c r="E37" s="4"/>
      <c r="F37" s="122" t="s">
        <v>126</v>
      </c>
      <c r="G37" s="4"/>
      <c r="H37" s="4"/>
      <c r="I37" s="4"/>
      <c r="J37" s="4"/>
      <c r="K37" s="4"/>
    </row>
    <row r="38" spans="1:11" x14ac:dyDescent="0.2">
      <c r="A38" s="147"/>
      <c r="B38" s="33" t="s">
        <v>34</v>
      </c>
      <c r="C38" s="34">
        <f>SUM(C30:C37)</f>
        <v>0.34800000000000009</v>
      </c>
      <c r="D38" s="35">
        <f>ROUND(SUM(D30:D37),2)</f>
        <v>2714.4</v>
      </c>
      <c r="E38" s="36"/>
      <c r="F38" s="36"/>
      <c r="G38" s="36"/>
      <c r="H38" s="36"/>
      <c r="I38" s="36"/>
      <c r="J38" s="36"/>
      <c r="K38" s="36"/>
    </row>
    <row r="39" spans="1:11" x14ac:dyDescent="0.2">
      <c r="A39" s="146" t="s">
        <v>35</v>
      </c>
      <c r="B39" s="146"/>
      <c r="C39" s="37" t="s">
        <v>5</v>
      </c>
      <c r="D39" s="38" t="s">
        <v>25</v>
      </c>
      <c r="E39" s="4"/>
      <c r="F39" s="4"/>
      <c r="G39" s="4"/>
      <c r="H39" s="4"/>
      <c r="I39" s="4"/>
      <c r="J39" s="4"/>
      <c r="K39" s="4"/>
    </row>
    <row r="40" spans="1:11" ht="24" x14ac:dyDescent="0.2">
      <c r="A40" s="147"/>
      <c r="B40" s="14" t="s">
        <v>36</v>
      </c>
      <c r="C40" s="39">
        <v>8.3299999999999999E-2</v>
      </c>
      <c r="D40" s="31">
        <f>ROUND(($D$14-D$12)/12,7)</f>
        <v>650</v>
      </c>
      <c r="E40" s="4"/>
      <c r="F40" s="123" t="s">
        <v>137</v>
      </c>
      <c r="G40" s="4"/>
      <c r="H40" s="4"/>
      <c r="I40" s="4"/>
      <c r="J40" s="4"/>
      <c r="K40" s="4"/>
    </row>
    <row r="41" spans="1:11" x14ac:dyDescent="0.2">
      <c r="A41" s="147"/>
      <c r="B41" s="40" t="s">
        <v>37</v>
      </c>
      <c r="C41" s="39">
        <f>ROUND($C$38*C$40,7)</f>
        <v>2.8988400000000001E-2</v>
      </c>
      <c r="D41" s="41">
        <f>ROUND($C$38*$D$40,7)</f>
        <v>226.2</v>
      </c>
      <c r="E41" s="4"/>
      <c r="F41" s="112"/>
      <c r="G41" s="4"/>
      <c r="H41" s="4"/>
      <c r="I41" s="4"/>
      <c r="J41" s="4"/>
      <c r="K41" s="4"/>
    </row>
    <row r="42" spans="1:11" x14ac:dyDescent="0.2">
      <c r="A42" s="147"/>
      <c r="B42" s="40"/>
      <c r="C42" s="42"/>
      <c r="D42" s="43"/>
      <c r="E42" s="4"/>
      <c r="F42" s="4"/>
      <c r="G42" s="4"/>
      <c r="H42" s="4"/>
      <c r="I42" s="4"/>
      <c r="J42" s="4"/>
      <c r="K42" s="4"/>
    </row>
    <row r="43" spans="1:11" x14ac:dyDescent="0.2">
      <c r="A43" s="147"/>
      <c r="B43" s="33" t="s">
        <v>34</v>
      </c>
      <c r="C43" s="34">
        <f>SUM(C40:C42)</f>
        <v>0.1122884</v>
      </c>
      <c r="D43" s="35">
        <f>ROUND(SUM(D40:D41),2)</f>
        <v>876.2</v>
      </c>
      <c r="E43" s="4"/>
      <c r="F43" s="4"/>
      <c r="G43" s="4"/>
      <c r="H43" s="4"/>
      <c r="I43" s="4"/>
      <c r="J43" s="4"/>
      <c r="K43" s="4"/>
    </row>
    <row r="44" spans="1:11" x14ac:dyDescent="0.2">
      <c r="A44" s="146" t="s">
        <v>38</v>
      </c>
      <c r="B44" s="146"/>
      <c r="C44" s="37" t="s">
        <v>5</v>
      </c>
      <c r="D44" s="38" t="s">
        <v>25</v>
      </c>
      <c r="E44" s="4"/>
      <c r="F44" s="4"/>
      <c r="G44" s="4"/>
      <c r="H44" s="4"/>
      <c r="I44" s="4"/>
      <c r="J44" s="4"/>
      <c r="K44" s="4"/>
    </row>
    <row r="45" spans="1:11" ht="180" x14ac:dyDescent="0.2">
      <c r="A45" s="44"/>
      <c r="B45" s="45" t="s">
        <v>39</v>
      </c>
      <c r="C45" s="46">
        <v>2.9999999999999997E-4</v>
      </c>
      <c r="D45" s="31">
        <f t="shared" ref="D45:D46" si="1">C45*(D$14-D$12)</f>
        <v>2.34</v>
      </c>
      <c r="E45" s="4"/>
      <c r="F45" s="122" t="s">
        <v>119</v>
      </c>
      <c r="G45" s="4"/>
      <c r="H45" s="4"/>
      <c r="I45" s="4"/>
      <c r="J45" s="4"/>
      <c r="K45" s="4"/>
    </row>
    <row r="46" spans="1:11" x14ac:dyDescent="0.2">
      <c r="A46" s="44"/>
      <c r="B46" s="40" t="s">
        <v>40</v>
      </c>
      <c r="C46" s="47">
        <f>ROUND(C38*C45,7)</f>
        <v>1.044E-4</v>
      </c>
      <c r="D46" s="31">
        <f t="shared" si="1"/>
        <v>0.81432000000000004</v>
      </c>
      <c r="E46" s="4"/>
      <c r="F46" s="4"/>
      <c r="G46" s="4"/>
      <c r="H46" s="4"/>
      <c r="I46" s="4"/>
      <c r="J46" s="4"/>
      <c r="K46" s="4"/>
    </row>
    <row r="47" spans="1:11" x14ac:dyDescent="0.2">
      <c r="A47" s="44"/>
      <c r="B47" s="33" t="s">
        <v>34</v>
      </c>
      <c r="C47" s="34">
        <f>SUM(C45:C46)</f>
        <v>4.0439999999999996E-4</v>
      </c>
      <c r="D47" s="35">
        <f>ROUND(SUM(D45:D46),2)</f>
        <v>3.15</v>
      </c>
      <c r="E47" s="4"/>
      <c r="F47" s="4"/>
      <c r="G47" s="4"/>
      <c r="H47" s="4"/>
      <c r="I47" s="4"/>
      <c r="J47" s="4"/>
      <c r="K47" s="4"/>
    </row>
    <row r="48" spans="1:11" x14ac:dyDescent="0.2">
      <c r="A48" s="146" t="s">
        <v>41</v>
      </c>
      <c r="B48" s="146"/>
      <c r="C48" s="37" t="s">
        <v>5</v>
      </c>
      <c r="D48" s="38" t="s">
        <v>25</v>
      </c>
      <c r="E48" s="4"/>
      <c r="F48" s="4"/>
      <c r="G48" s="4"/>
      <c r="H48" s="4"/>
      <c r="I48" s="4"/>
      <c r="J48" s="4"/>
      <c r="K48" s="4"/>
    </row>
    <row r="49" spans="1:11" x14ac:dyDescent="0.2">
      <c r="A49" s="147"/>
      <c r="B49" s="14" t="s">
        <v>42</v>
      </c>
      <c r="C49" s="48">
        <v>4.1999999999999997E-3</v>
      </c>
      <c r="D49" s="43">
        <f t="shared" ref="D49:D52" si="2">C49*(D$14-D$12)</f>
        <v>32.76</v>
      </c>
      <c r="E49" s="4"/>
      <c r="F49" s="143" t="s">
        <v>142</v>
      </c>
      <c r="G49" s="72"/>
      <c r="H49" s="4"/>
      <c r="I49" s="4"/>
      <c r="J49" s="4"/>
      <c r="K49" s="4"/>
    </row>
    <row r="50" spans="1:11" x14ac:dyDescent="0.2">
      <c r="A50" s="147"/>
      <c r="B50" s="40" t="s">
        <v>43</v>
      </c>
      <c r="C50" s="32">
        <f>ROUND(C$35*C$49,7)</f>
        <v>3.3599999999999998E-4</v>
      </c>
      <c r="D50" s="41">
        <f t="shared" si="2"/>
        <v>2.6208</v>
      </c>
      <c r="E50" s="4"/>
      <c r="F50" s="127"/>
      <c r="G50" s="4"/>
      <c r="H50" s="4"/>
      <c r="I50" s="4"/>
      <c r="J50" s="4"/>
      <c r="K50" s="4"/>
    </row>
    <row r="51" spans="1:11" x14ac:dyDescent="0.2">
      <c r="A51" s="147"/>
      <c r="B51" s="14" t="s">
        <v>44</v>
      </c>
      <c r="C51" s="47">
        <v>4.0000000000000002E-4</v>
      </c>
      <c r="D51" s="43">
        <f t="shared" si="2"/>
        <v>3.12</v>
      </c>
      <c r="E51" s="4"/>
      <c r="F51" s="143" t="s">
        <v>143</v>
      </c>
      <c r="G51" s="72"/>
      <c r="H51" s="72"/>
      <c r="I51" s="72"/>
      <c r="J51" s="72"/>
      <c r="K51" s="72"/>
    </row>
    <row r="52" spans="1:11" x14ac:dyDescent="0.2">
      <c r="A52" s="147"/>
      <c r="B52" s="40" t="s">
        <v>45</v>
      </c>
      <c r="C52" s="47">
        <f>ROUND(C$51*C$38,7)</f>
        <v>1.392E-4</v>
      </c>
      <c r="D52" s="41">
        <f t="shared" si="2"/>
        <v>1.0857600000000001</v>
      </c>
      <c r="E52" s="4"/>
      <c r="F52" s="112"/>
      <c r="G52" s="4"/>
      <c r="H52" s="4"/>
      <c r="I52" s="4"/>
      <c r="J52" s="4"/>
      <c r="K52" s="4"/>
    </row>
    <row r="53" spans="1:11" x14ac:dyDescent="0.2">
      <c r="A53" s="147"/>
      <c r="B53" s="45" t="s">
        <v>46</v>
      </c>
      <c r="C53" s="47">
        <v>3.8199999999999998E-2</v>
      </c>
      <c r="D53" s="43">
        <f>C53*(D$14-D$12)</f>
        <v>297.95999999999998</v>
      </c>
      <c r="E53" s="4"/>
      <c r="F53" s="127"/>
      <c r="G53" s="4"/>
      <c r="H53" s="4"/>
      <c r="I53" s="4"/>
      <c r="J53" s="4"/>
      <c r="K53" s="4"/>
    </row>
    <row r="54" spans="1:11" x14ac:dyDescent="0.2">
      <c r="A54" s="147"/>
      <c r="B54" s="33" t="s">
        <v>34</v>
      </c>
      <c r="C54" s="34">
        <f>SUM(C49:C53)</f>
        <v>4.32752E-2</v>
      </c>
      <c r="D54" s="35">
        <f>ROUND(SUM(D49:D53),2)</f>
        <v>337.55</v>
      </c>
      <c r="E54" s="4"/>
      <c r="F54" s="4"/>
      <c r="G54" s="4"/>
      <c r="H54" s="4"/>
      <c r="I54" s="4"/>
      <c r="J54" s="4"/>
      <c r="K54" s="4"/>
    </row>
    <row r="55" spans="1:11" x14ac:dyDescent="0.2">
      <c r="A55" s="146" t="s">
        <v>47</v>
      </c>
      <c r="B55" s="146"/>
      <c r="C55" s="37" t="s">
        <v>5</v>
      </c>
      <c r="D55" s="38" t="s">
        <v>25</v>
      </c>
      <c r="E55" s="4"/>
      <c r="F55" s="4"/>
      <c r="G55" s="4"/>
      <c r="H55" s="4"/>
      <c r="I55" s="4"/>
      <c r="J55" s="4"/>
      <c r="K55" s="4"/>
    </row>
    <row r="56" spans="1:11" x14ac:dyDescent="0.2">
      <c r="A56" s="147"/>
      <c r="B56" s="50" t="s">
        <v>48</v>
      </c>
      <c r="C56" s="39">
        <v>0</v>
      </c>
      <c r="D56" s="51">
        <f t="shared" ref="D56:D60" si="3">ROUND(C56*(D$14-D$12),7)</f>
        <v>0</v>
      </c>
      <c r="E56" s="4"/>
      <c r="F56" s="72" t="s">
        <v>130</v>
      </c>
      <c r="G56" s="4"/>
      <c r="H56" s="4"/>
      <c r="I56" s="4"/>
      <c r="J56" s="4"/>
      <c r="K56" s="4"/>
    </row>
    <row r="57" spans="1:11" x14ac:dyDescent="0.2">
      <c r="A57" s="147"/>
      <c r="B57" s="14" t="s">
        <v>49</v>
      </c>
      <c r="C57" s="39">
        <v>2.7799999999999998E-2</v>
      </c>
      <c r="D57" s="51">
        <f t="shared" si="3"/>
        <v>216.84</v>
      </c>
      <c r="E57" s="4"/>
      <c r="F57" s="72" t="s">
        <v>133</v>
      </c>
      <c r="G57" s="4"/>
      <c r="H57" s="4"/>
      <c r="I57" s="4"/>
      <c r="J57" s="4"/>
      <c r="K57" s="4"/>
    </row>
    <row r="58" spans="1:11" x14ac:dyDescent="0.2">
      <c r="A58" s="147"/>
      <c r="B58" s="14" t="s">
        <v>50</v>
      </c>
      <c r="C58" s="39">
        <v>2.0000000000000001E-4</v>
      </c>
      <c r="D58" s="51">
        <f t="shared" si="3"/>
        <v>1.56</v>
      </c>
      <c r="E58" s="4"/>
      <c r="F58" s="72" t="s">
        <v>135</v>
      </c>
      <c r="G58" s="4"/>
      <c r="H58" s="4"/>
      <c r="I58" s="4"/>
      <c r="J58" s="4"/>
      <c r="K58" s="4"/>
    </row>
    <row r="59" spans="1:11" ht="36" x14ac:dyDescent="0.2">
      <c r="A59" s="147"/>
      <c r="B59" s="14" t="s">
        <v>51</v>
      </c>
      <c r="C59" s="39">
        <v>2.0000000000000001E-4</v>
      </c>
      <c r="D59" s="51">
        <f t="shared" si="3"/>
        <v>1.56</v>
      </c>
      <c r="E59" s="4"/>
      <c r="F59" s="124" t="s">
        <v>132</v>
      </c>
      <c r="G59" s="4"/>
      <c r="H59" s="4"/>
      <c r="I59" s="4"/>
      <c r="J59" s="4"/>
      <c r="K59" s="4"/>
    </row>
    <row r="60" spans="1:11" x14ac:dyDescent="0.2">
      <c r="A60" s="147"/>
      <c r="B60" s="14" t="s">
        <v>52</v>
      </c>
      <c r="C60" s="39">
        <v>2.0000000000000001E-4</v>
      </c>
      <c r="D60" s="51">
        <f t="shared" si="3"/>
        <v>1.56</v>
      </c>
      <c r="E60" s="4"/>
      <c r="F60" s="72" t="s">
        <v>135</v>
      </c>
      <c r="G60" s="4"/>
      <c r="H60" s="4"/>
      <c r="I60" s="4"/>
      <c r="J60" s="4"/>
      <c r="K60" s="4"/>
    </row>
    <row r="61" spans="1:11" x14ac:dyDescent="0.2">
      <c r="A61" s="147"/>
      <c r="B61" s="14" t="s">
        <v>53</v>
      </c>
      <c r="C61" s="39">
        <v>2.9999999999999997E-4</v>
      </c>
      <c r="D61" s="51">
        <f>ROUND(C61*(D$14-D$12),7)</f>
        <v>2.34</v>
      </c>
      <c r="E61" s="4"/>
      <c r="F61" s="122" t="s">
        <v>134</v>
      </c>
      <c r="G61" s="4"/>
      <c r="H61" s="4"/>
      <c r="I61" s="4"/>
      <c r="J61" s="4"/>
      <c r="K61" s="4"/>
    </row>
    <row r="62" spans="1:11" x14ac:dyDescent="0.2">
      <c r="A62" s="147"/>
      <c r="B62" s="19" t="s">
        <v>54</v>
      </c>
      <c r="C62" s="52">
        <f>SUM(C56:C61)</f>
        <v>2.8699999999999996E-2</v>
      </c>
      <c r="D62" s="27">
        <f>ROUND(C62*(D$14-D$12),7)</f>
        <v>223.86</v>
      </c>
      <c r="E62" s="4"/>
      <c r="F62" s="4"/>
      <c r="G62" s="4"/>
      <c r="H62" s="4"/>
      <c r="I62" s="4"/>
      <c r="J62" s="4"/>
      <c r="K62" s="4"/>
    </row>
    <row r="63" spans="1:11" x14ac:dyDescent="0.2">
      <c r="A63" s="147"/>
      <c r="B63" s="40" t="s">
        <v>55</v>
      </c>
      <c r="C63" s="52">
        <f>ROUND(C62*C38,7)</f>
        <v>9.9875999999999993E-3</v>
      </c>
      <c r="D63" s="31">
        <f>ROUND(C38*D$62,7)</f>
        <v>77.903279999999995</v>
      </c>
      <c r="E63" s="4"/>
      <c r="F63" s="4"/>
      <c r="G63" s="4"/>
      <c r="H63" s="4"/>
      <c r="I63" s="4"/>
      <c r="J63" s="4"/>
      <c r="K63" s="4"/>
    </row>
    <row r="64" spans="1:11" x14ac:dyDescent="0.2">
      <c r="A64" s="147"/>
      <c r="B64" s="33" t="s">
        <v>34</v>
      </c>
      <c r="C64" s="53">
        <f>C62+C63</f>
        <v>3.8687599999999996E-2</v>
      </c>
      <c r="D64" s="35">
        <f>ROUND(D62+D63,2)</f>
        <v>301.76</v>
      </c>
      <c r="E64" s="4"/>
      <c r="F64" s="4"/>
      <c r="G64" s="4"/>
      <c r="H64" s="4"/>
      <c r="I64" s="4"/>
      <c r="J64" s="4"/>
      <c r="K64" s="4"/>
    </row>
    <row r="65" spans="1:11" x14ac:dyDescent="0.2">
      <c r="A65" s="148" t="s">
        <v>56</v>
      </c>
      <c r="B65" s="148"/>
      <c r="C65" s="54"/>
      <c r="D65" s="54"/>
      <c r="E65" s="4"/>
      <c r="F65" s="4"/>
      <c r="G65" s="4"/>
      <c r="H65" s="4"/>
      <c r="I65" s="4"/>
      <c r="J65" s="4"/>
      <c r="K65" s="4"/>
    </row>
    <row r="66" spans="1:11" x14ac:dyDescent="0.2">
      <c r="A66" s="90">
        <v>4</v>
      </c>
      <c r="B66" s="1" t="s">
        <v>57</v>
      </c>
      <c r="C66" s="55"/>
      <c r="D66" s="43"/>
      <c r="E66" s="4"/>
      <c r="F66" s="4"/>
      <c r="G66" s="4"/>
      <c r="H66" s="4"/>
      <c r="I66" s="4"/>
      <c r="J66" s="4"/>
      <c r="K66" s="4"/>
    </row>
    <row r="67" spans="1:11" x14ac:dyDescent="0.2">
      <c r="A67" s="90" t="s">
        <v>58</v>
      </c>
      <c r="B67" s="88" t="s">
        <v>59</v>
      </c>
      <c r="C67" s="56">
        <f>C38</f>
        <v>0.34800000000000009</v>
      </c>
      <c r="D67" s="57">
        <f>D38</f>
        <v>2714.4</v>
      </c>
      <c r="E67" s="4"/>
      <c r="F67" s="4"/>
      <c r="G67" s="4"/>
      <c r="H67" s="4"/>
      <c r="I67" s="4"/>
      <c r="J67" s="4"/>
      <c r="K67" s="4"/>
    </row>
    <row r="68" spans="1:11" x14ac:dyDescent="0.2">
      <c r="A68" s="90" t="s">
        <v>60</v>
      </c>
      <c r="B68" s="44" t="s">
        <v>61</v>
      </c>
      <c r="C68" s="56">
        <f>C43</f>
        <v>0.1122884</v>
      </c>
      <c r="D68" s="57">
        <f>D43</f>
        <v>876.2</v>
      </c>
      <c r="E68" s="4"/>
      <c r="F68" s="4"/>
      <c r="G68" s="4"/>
      <c r="H68" s="4"/>
      <c r="I68" s="4"/>
      <c r="J68" s="4"/>
      <c r="K68" s="4"/>
    </row>
    <row r="69" spans="1:11" x14ac:dyDescent="0.2">
      <c r="A69" s="90" t="s">
        <v>62</v>
      </c>
      <c r="B69" s="44" t="s">
        <v>63</v>
      </c>
      <c r="C69" s="56">
        <f>C47</f>
        <v>4.0439999999999996E-4</v>
      </c>
      <c r="D69" s="57">
        <f>D47</f>
        <v>3.15</v>
      </c>
      <c r="E69" s="4"/>
      <c r="F69" s="4"/>
      <c r="G69" s="4"/>
      <c r="H69" s="4"/>
      <c r="I69" s="4"/>
      <c r="J69" s="4"/>
      <c r="K69" s="4"/>
    </row>
    <row r="70" spans="1:11" x14ac:dyDescent="0.2">
      <c r="A70" s="90" t="s">
        <v>64</v>
      </c>
      <c r="B70" s="44" t="s">
        <v>65</v>
      </c>
      <c r="C70" s="56">
        <f>C54</f>
        <v>4.32752E-2</v>
      </c>
      <c r="D70" s="57">
        <f>D54</f>
        <v>337.55</v>
      </c>
      <c r="E70" s="4"/>
      <c r="F70" s="4"/>
      <c r="G70" s="4"/>
      <c r="H70" s="4"/>
      <c r="I70" s="4"/>
      <c r="J70" s="4"/>
      <c r="K70" s="4"/>
    </row>
    <row r="71" spans="1:11" x14ac:dyDescent="0.2">
      <c r="A71" s="90" t="s">
        <v>66</v>
      </c>
      <c r="B71" s="44" t="s">
        <v>67</v>
      </c>
      <c r="C71" s="56">
        <f>C64</f>
        <v>3.8687599999999996E-2</v>
      </c>
      <c r="D71" s="57">
        <f>D64</f>
        <v>301.76</v>
      </c>
      <c r="E71" s="4"/>
      <c r="F71" s="4"/>
      <c r="G71" s="4"/>
      <c r="H71" s="4"/>
      <c r="I71" s="4"/>
      <c r="J71" s="4"/>
      <c r="K71" s="4"/>
    </row>
    <row r="72" spans="1:11" x14ac:dyDescent="0.2">
      <c r="A72" s="44"/>
      <c r="B72" s="33" t="s">
        <v>34</v>
      </c>
      <c r="C72" s="58">
        <f>SUM(C67:C71)</f>
        <v>0.54265560000000013</v>
      </c>
      <c r="D72" s="59">
        <f>SUM(D67:D71)</f>
        <v>4233.0600000000004</v>
      </c>
      <c r="E72" s="4"/>
      <c r="F72" s="4"/>
      <c r="G72" s="4"/>
      <c r="H72" s="4"/>
      <c r="I72" s="4"/>
      <c r="J72" s="4"/>
      <c r="K72" s="4"/>
    </row>
    <row r="73" spans="1:11" x14ac:dyDescent="0.2">
      <c r="A73" s="44"/>
      <c r="B73" s="60"/>
      <c r="C73" s="61"/>
      <c r="D73" s="62"/>
      <c r="E73" s="4"/>
      <c r="F73" s="4"/>
      <c r="G73" s="4"/>
      <c r="H73" s="4"/>
      <c r="I73" s="4"/>
      <c r="J73" s="4"/>
      <c r="K73" s="4"/>
    </row>
    <row r="74" spans="1:11" x14ac:dyDescent="0.2">
      <c r="A74" s="44"/>
      <c r="B74" s="33" t="s">
        <v>68</v>
      </c>
      <c r="C74" s="63"/>
      <c r="D74" s="64">
        <f>ROUND(D14+D20+D27+D72,2)</f>
        <v>12691.55</v>
      </c>
      <c r="E74" s="4"/>
      <c r="F74" s="4"/>
      <c r="G74" s="4"/>
      <c r="H74" s="4"/>
      <c r="I74" s="4"/>
      <c r="J74" s="4"/>
      <c r="K74" s="4"/>
    </row>
    <row r="75" spans="1:11" x14ac:dyDescent="0.2">
      <c r="A75" s="148" t="s">
        <v>69</v>
      </c>
      <c r="B75" s="148"/>
      <c r="C75" s="65"/>
      <c r="D75" s="65"/>
      <c r="E75" s="4"/>
      <c r="F75" s="4"/>
      <c r="G75" s="4"/>
      <c r="H75" s="4"/>
      <c r="I75" s="4"/>
      <c r="J75" s="4"/>
      <c r="K75" s="4"/>
    </row>
    <row r="76" spans="1:11" x14ac:dyDescent="0.2">
      <c r="A76" s="90">
        <v>5</v>
      </c>
      <c r="B76" s="40"/>
      <c r="C76" s="28" t="s">
        <v>5</v>
      </c>
      <c r="D76" s="29" t="s">
        <v>25</v>
      </c>
      <c r="E76" s="4"/>
      <c r="F76" s="4"/>
      <c r="G76" s="4"/>
      <c r="H76" s="4"/>
      <c r="I76" s="4"/>
      <c r="J76" s="4"/>
      <c r="K76" s="4"/>
    </row>
    <row r="77" spans="1:11" x14ac:dyDescent="0.2">
      <c r="A77" s="90" t="s">
        <v>70</v>
      </c>
      <c r="B77" s="66" t="s">
        <v>71</v>
      </c>
      <c r="C77" s="67">
        <v>1E-4</v>
      </c>
      <c r="D77" s="31">
        <f>ROUND(C77*$D$74,7)</f>
        <v>1.269155</v>
      </c>
      <c r="E77" s="68"/>
      <c r="F77" s="4"/>
      <c r="G77" s="4"/>
      <c r="H77" s="4"/>
      <c r="I77" s="4"/>
      <c r="J77" s="4"/>
      <c r="K77" s="4"/>
    </row>
    <row r="78" spans="1:11" x14ac:dyDescent="0.2">
      <c r="A78" s="90" t="s">
        <v>72</v>
      </c>
      <c r="B78" s="69" t="s">
        <v>73</v>
      </c>
      <c r="C78" s="56">
        <v>1E-4</v>
      </c>
      <c r="D78" s="31">
        <f>ROUND((D$74+D$77)*C$78,7)</f>
        <v>1.2692819</v>
      </c>
      <c r="E78" s="70"/>
      <c r="F78" s="4"/>
      <c r="G78" s="4"/>
      <c r="H78" s="4"/>
      <c r="I78" s="4"/>
      <c r="J78" s="4"/>
      <c r="K78" s="4"/>
    </row>
    <row r="79" spans="1:11" x14ac:dyDescent="0.2">
      <c r="A79" s="91" t="s">
        <v>74</v>
      </c>
      <c r="B79" s="69" t="s">
        <v>75</v>
      </c>
      <c r="C79" s="56">
        <f>SUM(C80:C85)</f>
        <v>8.6499999999999994E-2</v>
      </c>
      <c r="D79" s="71">
        <f>SUM(D80:D85)</f>
        <v>1202.0126499999999</v>
      </c>
      <c r="E79" s="68"/>
      <c r="F79" s="4"/>
      <c r="G79" s="4"/>
      <c r="H79" s="4"/>
      <c r="I79" s="4"/>
      <c r="J79" s="4"/>
      <c r="K79" s="4"/>
    </row>
    <row r="80" spans="1:11" ht="48" x14ac:dyDescent="0.2">
      <c r="A80" s="144" t="s">
        <v>76</v>
      </c>
      <c r="B80" s="72" t="s">
        <v>77</v>
      </c>
      <c r="C80" s="73">
        <v>6.4999999999999997E-3</v>
      </c>
      <c r="D80" s="74">
        <f>ROUND(C80*D89,7)</f>
        <v>90.324650000000005</v>
      </c>
      <c r="E80" s="68"/>
      <c r="F80" s="122" t="s">
        <v>127</v>
      </c>
      <c r="G80" s="4"/>
      <c r="H80" s="4"/>
      <c r="I80" s="4"/>
      <c r="J80" s="4"/>
      <c r="K80" s="4"/>
    </row>
    <row r="81" spans="1:11" ht="48" x14ac:dyDescent="0.2">
      <c r="A81" s="145"/>
      <c r="B81" s="72" t="s">
        <v>78</v>
      </c>
      <c r="C81" s="75">
        <v>0.03</v>
      </c>
      <c r="D81" s="74">
        <f>ROUND(C81*D89,7)</f>
        <v>416.88299999999998</v>
      </c>
      <c r="E81" s="68"/>
      <c r="F81" s="122" t="s">
        <v>128</v>
      </c>
      <c r="G81" s="4"/>
      <c r="H81" s="4"/>
      <c r="I81" s="4"/>
      <c r="J81" s="4"/>
      <c r="K81" s="4"/>
    </row>
    <row r="82" spans="1:11" x14ac:dyDescent="0.2">
      <c r="A82" s="90" t="s">
        <v>79</v>
      </c>
      <c r="B82" s="14" t="s">
        <v>80</v>
      </c>
      <c r="C82" s="73"/>
      <c r="D82" s="74"/>
      <c r="E82" s="68"/>
      <c r="F82" s="4"/>
      <c r="G82" s="4"/>
      <c r="H82" s="4"/>
      <c r="I82" s="4"/>
      <c r="J82" s="4"/>
      <c r="K82" s="4"/>
    </row>
    <row r="83" spans="1:11" ht="36" x14ac:dyDescent="0.2">
      <c r="A83" s="90" t="s">
        <v>81</v>
      </c>
      <c r="B83" s="14" t="s">
        <v>82</v>
      </c>
      <c r="C83" s="73">
        <v>0.05</v>
      </c>
      <c r="D83" s="74">
        <f>ROUND(C83*D89,7)</f>
        <v>694.80499999999995</v>
      </c>
      <c r="E83" s="4"/>
      <c r="F83" s="126" t="s">
        <v>129</v>
      </c>
      <c r="G83" s="4"/>
      <c r="H83" s="4"/>
      <c r="I83" s="4"/>
      <c r="J83" s="4"/>
      <c r="K83" s="4"/>
    </row>
    <row r="84" spans="1:11" x14ac:dyDescent="0.2">
      <c r="A84" s="90" t="s">
        <v>83</v>
      </c>
      <c r="B84" s="45" t="s">
        <v>84</v>
      </c>
      <c r="C84" s="73">
        <v>0</v>
      </c>
      <c r="D84" s="31"/>
      <c r="E84" s="4"/>
      <c r="F84" s="4"/>
      <c r="G84" s="4"/>
      <c r="H84" s="4"/>
      <c r="I84" s="4"/>
      <c r="J84" s="4"/>
      <c r="K84" s="4"/>
    </row>
    <row r="85" spans="1:11" x14ac:dyDescent="0.2">
      <c r="A85" s="90"/>
      <c r="B85" s="66"/>
      <c r="C85" s="67"/>
      <c r="D85" s="31"/>
      <c r="E85" s="68"/>
      <c r="F85" s="4"/>
      <c r="G85" s="4"/>
      <c r="H85" s="4"/>
      <c r="I85" s="4"/>
      <c r="J85" s="4"/>
      <c r="K85" s="4"/>
    </row>
    <row r="86" spans="1:11" ht="15" x14ac:dyDescent="0.2">
      <c r="A86" s="76"/>
      <c r="B86" s="33" t="s">
        <v>85</v>
      </c>
      <c r="C86" s="53">
        <f>SUM(C77:C79)</f>
        <v>8.6699999999999999E-2</v>
      </c>
      <c r="D86" s="77">
        <f>ROUND(SUM(D77:D79),2)</f>
        <v>1204.55</v>
      </c>
      <c r="E86" s="78"/>
      <c r="F86" s="4"/>
      <c r="G86" s="4"/>
      <c r="H86" s="4"/>
      <c r="I86" s="4"/>
      <c r="J86" s="4"/>
      <c r="K86" s="4"/>
    </row>
    <row r="87" spans="1:11" ht="15" x14ac:dyDescent="0.2">
      <c r="A87" s="79"/>
      <c r="B87" s="79"/>
      <c r="C87" s="80"/>
      <c r="D87" s="80"/>
      <c r="E87" s="78"/>
      <c r="F87" s="4"/>
      <c r="G87" s="4"/>
      <c r="H87" s="4"/>
      <c r="I87" s="4"/>
      <c r="J87" s="4"/>
      <c r="K87" s="4"/>
    </row>
    <row r="88" spans="1:11" x14ac:dyDescent="0.2">
      <c r="A88" s="81" t="s">
        <v>86</v>
      </c>
      <c r="B88" s="82"/>
      <c r="C88" s="37" t="s">
        <v>87</v>
      </c>
      <c r="D88" s="38" t="s">
        <v>25</v>
      </c>
      <c r="E88" s="4"/>
      <c r="F88" s="4"/>
      <c r="G88" s="4"/>
      <c r="H88" s="4"/>
      <c r="I88" s="4"/>
      <c r="J88" s="4"/>
      <c r="K88" s="4"/>
    </row>
    <row r="89" spans="1:11" x14ac:dyDescent="0.2">
      <c r="A89" s="83"/>
      <c r="B89" s="84" t="s">
        <v>88</v>
      </c>
      <c r="C89" s="85">
        <v>2</v>
      </c>
      <c r="D89" s="86">
        <f>ROUND(($D$74+$D$77+$D$78)/(1-$C$79),2)</f>
        <v>13896.1</v>
      </c>
      <c r="E89" s="4"/>
      <c r="F89" s="4"/>
      <c r="G89" s="4"/>
      <c r="H89" s="4"/>
      <c r="I89" s="4"/>
      <c r="J89" s="4"/>
      <c r="K89" s="4"/>
    </row>
  </sheetData>
  <mergeCells count="19">
    <mergeCell ref="A80:A81"/>
    <mergeCell ref="A48:B48"/>
    <mergeCell ref="A49:A54"/>
    <mergeCell ref="A55:B55"/>
    <mergeCell ref="A56:A64"/>
    <mergeCell ref="A65:B65"/>
    <mergeCell ref="A75:B75"/>
    <mergeCell ref="A44:B44"/>
    <mergeCell ref="A5:B5"/>
    <mergeCell ref="A6:A14"/>
    <mergeCell ref="A15:B15"/>
    <mergeCell ref="A16:A20"/>
    <mergeCell ref="A21:B21"/>
    <mergeCell ref="A23:A27"/>
    <mergeCell ref="A28:B28"/>
    <mergeCell ref="A29:B29"/>
    <mergeCell ref="A30:A38"/>
    <mergeCell ref="A39:B39"/>
    <mergeCell ref="A40:A4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1"/>
  <sheetViews>
    <sheetView tabSelected="1" workbookViewId="0">
      <selection activeCell="D36" sqref="D36"/>
    </sheetView>
  </sheetViews>
  <sheetFormatPr defaultRowHeight="12.75" x14ac:dyDescent="0.2"/>
  <cols>
    <col min="2" max="2" width="16.140625" customWidth="1"/>
    <col min="3" max="3" width="45.5703125" customWidth="1"/>
    <col min="4" max="4" width="21.42578125" customWidth="1"/>
    <col min="5" max="5" width="17.7109375" bestFit="1" customWidth="1"/>
    <col min="6" max="6" width="11.5703125" customWidth="1"/>
  </cols>
  <sheetData>
    <row r="1" spans="2:6" ht="13.5" thickBot="1" x14ac:dyDescent="0.25"/>
    <row r="2" spans="2:6" ht="15.75" thickBot="1" x14ac:dyDescent="0.25">
      <c r="B2" s="151" t="s">
        <v>139</v>
      </c>
      <c r="C2" s="152"/>
      <c r="D2" s="152"/>
      <c r="E2" s="152"/>
      <c r="F2" s="153"/>
    </row>
    <row r="3" spans="2:6" x14ac:dyDescent="0.2">
      <c r="B3" s="137"/>
      <c r="C3" s="138"/>
      <c r="D3" s="138"/>
      <c r="E3" s="138"/>
      <c r="F3" s="139"/>
    </row>
    <row r="4" spans="2:6" x14ac:dyDescent="0.2">
      <c r="B4" s="137"/>
      <c r="C4" s="138"/>
      <c r="D4" s="138"/>
      <c r="E4" s="138"/>
      <c r="F4" s="139"/>
    </row>
    <row r="5" spans="2:6" x14ac:dyDescent="0.2">
      <c r="B5" s="137"/>
      <c r="C5" s="138"/>
      <c r="D5" s="138"/>
      <c r="E5" s="138"/>
      <c r="F5" s="139"/>
    </row>
    <row r="6" spans="2:6" x14ac:dyDescent="0.2">
      <c r="B6" s="137"/>
      <c r="C6" s="138"/>
      <c r="D6" s="138"/>
      <c r="E6" s="138"/>
      <c r="F6" s="139"/>
    </row>
    <row r="7" spans="2:6" x14ac:dyDescent="0.2">
      <c r="B7" s="137"/>
      <c r="C7" s="138"/>
      <c r="D7" s="138"/>
      <c r="E7" s="138"/>
      <c r="F7" s="139"/>
    </row>
    <row r="8" spans="2:6" x14ac:dyDescent="0.2">
      <c r="B8" s="137"/>
      <c r="C8" s="138"/>
      <c r="D8" s="138"/>
      <c r="E8" s="138"/>
      <c r="F8" s="139"/>
    </row>
    <row r="9" spans="2:6" x14ac:dyDescent="0.2">
      <c r="B9" s="137"/>
      <c r="C9" s="138"/>
      <c r="D9" s="138"/>
      <c r="E9" s="138"/>
      <c r="F9" s="139"/>
    </row>
    <row r="10" spans="2:6" x14ac:dyDescent="0.2">
      <c r="B10" s="137"/>
      <c r="C10" s="138"/>
      <c r="D10" s="138"/>
      <c r="E10" s="138"/>
      <c r="F10" s="139"/>
    </row>
    <row r="11" spans="2:6" x14ac:dyDescent="0.2">
      <c r="B11" s="137"/>
      <c r="C11" s="138"/>
      <c r="D11" s="138"/>
      <c r="E11" s="138"/>
      <c r="F11" s="139"/>
    </row>
    <row r="12" spans="2:6" x14ac:dyDescent="0.2">
      <c r="B12" s="137"/>
      <c r="C12" s="138"/>
      <c r="D12" s="138"/>
      <c r="E12" s="138"/>
      <c r="F12" s="139"/>
    </row>
    <row r="13" spans="2:6" x14ac:dyDescent="0.2">
      <c r="B13" s="137"/>
      <c r="C13" s="138"/>
      <c r="D13" s="138"/>
      <c r="E13" s="138"/>
      <c r="F13" s="139"/>
    </row>
    <row r="14" spans="2:6" x14ac:dyDescent="0.2">
      <c r="B14" s="137"/>
      <c r="C14" s="138"/>
      <c r="D14" s="138"/>
      <c r="E14" s="138"/>
      <c r="F14" s="139"/>
    </row>
    <row r="15" spans="2:6" x14ac:dyDescent="0.2">
      <c r="B15" s="137"/>
      <c r="C15" s="138"/>
      <c r="D15" s="138"/>
      <c r="E15" s="138"/>
      <c r="F15" s="139"/>
    </row>
    <row r="16" spans="2:6" x14ac:dyDescent="0.2">
      <c r="B16" s="137"/>
      <c r="C16" s="138"/>
      <c r="D16" s="138"/>
      <c r="E16" s="138"/>
      <c r="F16" s="139"/>
    </row>
    <row r="17" spans="2:6" x14ac:dyDescent="0.2">
      <c r="B17" s="137"/>
      <c r="C17" s="138"/>
      <c r="D17" s="138"/>
      <c r="E17" s="138"/>
      <c r="F17" s="139"/>
    </row>
    <row r="18" spans="2:6" x14ac:dyDescent="0.2">
      <c r="B18" s="137"/>
      <c r="C18" s="138"/>
      <c r="D18" s="138"/>
      <c r="E18" s="138"/>
      <c r="F18" s="139"/>
    </row>
    <row r="19" spans="2:6" x14ac:dyDescent="0.2">
      <c r="B19" s="137"/>
      <c r="C19" s="138"/>
      <c r="D19" s="138"/>
      <c r="E19" s="138"/>
      <c r="F19" s="139"/>
    </row>
    <row r="20" spans="2:6" x14ac:dyDescent="0.2">
      <c r="B20" s="137"/>
      <c r="C20" s="138"/>
      <c r="D20" s="138"/>
      <c r="E20" s="138"/>
      <c r="F20" s="139"/>
    </row>
    <row r="21" spans="2:6" x14ac:dyDescent="0.2">
      <c r="B21" s="137"/>
      <c r="C21" s="138"/>
      <c r="D21" s="138"/>
      <c r="E21" s="138"/>
      <c r="F21" s="139"/>
    </row>
    <row r="22" spans="2:6" x14ac:dyDescent="0.2">
      <c r="B22" s="137"/>
      <c r="C22" s="138"/>
      <c r="D22" s="138"/>
      <c r="E22" s="138"/>
      <c r="F22" s="139"/>
    </row>
    <row r="23" spans="2:6" x14ac:dyDescent="0.2">
      <c r="B23" s="137"/>
      <c r="C23" s="138"/>
      <c r="D23" s="138"/>
      <c r="E23" s="138"/>
      <c r="F23" s="139"/>
    </row>
    <row r="24" spans="2:6" x14ac:dyDescent="0.2">
      <c r="B24" s="137"/>
      <c r="C24" s="138"/>
      <c r="D24" s="138"/>
      <c r="E24" s="138"/>
      <c r="F24" s="139"/>
    </row>
    <row r="25" spans="2:6" x14ac:dyDescent="0.2">
      <c r="B25" s="137"/>
      <c r="C25" s="138"/>
      <c r="D25" s="138"/>
      <c r="E25" s="138"/>
      <c r="F25" s="139"/>
    </row>
    <row r="26" spans="2:6" x14ac:dyDescent="0.2">
      <c r="B26" s="137"/>
      <c r="C26" s="138"/>
      <c r="D26" s="138"/>
      <c r="E26" s="138"/>
      <c r="F26" s="139"/>
    </row>
    <row r="27" spans="2:6" x14ac:dyDescent="0.2">
      <c r="B27" s="137"/>
      <c r="C27" s="138"/>
      <c r="D27" s="138"/>
      <c r="E27" s="138"/>
      <c r="F27" s="139"/>
    </row>
    <row r="28" spans="2:6" x14ac:dyDescent="0.2">
      <c r="B28" s="137"/>
      <c r="C28" s="138"/>
      <c r="D28" s="138"/>
      <c r="E28" s="138"/>
      <c r="F28" s="139"/>
    </row>
    <row r="29" spans="2:6" x14ac:dyDescent="0.2">
      <c r="B29" s="137"/>
      <c r="C29" s="138"/>
      <c r="D29" s="138"/>
      <c r="E29" s="138"/>
      <c r="F29" s="139"/>
    </row>
    <row r="30" spans="2:6" x14ac:dyDescent="0.2">
      <c r="B30" s="137"/>
      <c r="C30" s="138"/>
      <c r="D30" s="138"/>
      <c r="E30" s="138"/>
      <c r="F30" s="139"/>
    </row>
    <row r="31" spans="2:6" ht="13.5" thickBot="1" x14ac:dyDescent="0.25">
      <c r="B31" s="140"/>
      <c r="C31" s="141"/>
      <c r="D31" s="141"/>
      <c r="E31" s="141"/>
      <c r="F31" s="142"/>
    </row>
  </sheetData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K8" sqref="K8"/>
    </sheetView>
  </sheetViews>
  <sheetFormatPr defaultRowHeight="12.75" x14ac:dyDescent="0.2"/>
  <cols>
    <col min="1" max="1" width="6.42578125" bestFit="1" customWidth="1"/>
    <col min="2" max="2" width="5.140625" bestFit="1" customWidth="1"/>
    <col min="3" max="3" width="8.7109375" customWidth="1"/>
    <col min="4" max="4" width="26.85546875" customWidth="1"/>
    <col min="5" max="5" width="10.42578125" customWidth="1"/>
    <col min="6" max="6" width="11.42578125" customWidth="1"/>
    <col min="7" max="8" width="13.5703125" customWidth="1"/>
    <col min="9" max="9" width="14.7109375" customWidth="1"/>
    <col min="11" max="11" width="15.28515625" customWidth="1"/>
  </cols>
  <sheetData>
    <row r="1" spans="1:9" ht="15" x14ac:dyDescent="0.25">
      <c r="A1" s="105"/>
      <c r="B1" s="154" t="s">
        <v>99</v>
      </c>
      <c r="C1" s="154"/>
      <c r="D1" s="154"/>
      <c r="E1" s="154"/>
      <c r="F1" s="154"/>
      <c r="G1" s="154"/>
      <c r="H1" s="154"/>
      <c r="I1" s="154"/>
    </row>
    <row r="2" spans="1:9" ht="30" x14ac:dyDescent="0.2">
      <c r="A2" s="96" t="s">
        <v>100</v>
      </c>
      <c r="B2" s="96" t="s">
        <v>101</v>
      </c>
      <c r="C2" s="96" t="s">
        <v>102</v>
      </c>
      <c r="D2" s="96" t="s">
        <v>103</v>
      </c>
      <c r="E2" s="97" t="s">
        <v>104</v>
      </c>
      <c r="F2" s="97" t="s">
        <v>105</v>
      </c>
      <c r="G2" s="97" t="s">
        <v>106</v>
      </c>
      <c r="H2" s="97" t="s">
        <v>107</v>
      </c>
      <c r="I2" s="97" t="s">
        <v>108</v>
      </c>
    </row>
    <row r="3" spans="1:9" ht="38.25" x14ac:dyDescent="0.2">
      <c r="A3" s="155" t="s">
        <v>109</v>
      </c>
      <c r="B3" s="98">
        <v>1</v>
      </c>
      <c r="C3" s="155">
        <v>26999</v>
      </c>
      <c r="D3" s="103" t="s">
        <v>115</v>
      </c>
      <c r="E3" s="98" t="s">
        <v>110</v>
      </c>
      <c r="F3" s="99">
        <v>1</v>
      </c>
      <c r="G3" s="100">
        <f>Supervisor!D90</f>
        <v>21666.04</v>
      </c>
      <c r="H3" s="100">
        <f>G3*F3</f>
        <v>21666.04</v>
      </c>
      <c r="I3" s="100">
        <f>H3*12</f>
        <v>259992.48</v>
      </c>
    </row>
    <row r="4" spans="1:9" ht="38.25" x14ac:dyDescent="0.2">
      <c r="A4" s="156"/>
      <c r="B4" s="98">
        <v>2</v>
      </c>
      <c r="C4" s="156"/>
      <c r="D4" s="103" t="s">
        <v>113</v>
      </c>
      <c r="E4" s="98" t="s">
        <v>110</v>
      </c>
      <c r="F4" s="99">
        <v>2</v>
      </c>
      <c r="G4" s="100">
        <f>Engenheiro!D89</f>
        <v>20483.66</v>
      </c>
      <c r="H4" s="100">
        <f t="shared" ref="H4:H6" si="0">G4*F4</f>
        <v>40967.32</v>
      </c>
      <c r="I4" s="100">
        <f t="shared" ref="I4:I6" si="1">H4*12</f>
        <v>491607.83999999997</v>
      </c>
    </row>
    <row r="5" spans="1:9" ht="25.5" x14ac:dyDescent="0.2">
      <c r="A5" s="156"/>
      <c r="B5" s="101">
        <v>3</v>
      </c>
      <c r="C5" s="156"/>
      <c r="D5" s="104" t="s">
        <v>114</v>
      </c>
      <c r="E5" s="98" t="s">
        <v>110</v>
      </c>
      <c r="F5" s="101">
        <v>1</v>
      </c>
      <c r="G5" s="102">
        <f>Cientista!D89</f>
        <v>20483.66</v>
      </c>
      <c r="H5" s="102">
        <f t="shared" si="0"/>
        <v>20483.66</v>
      </c>
      <c r="I5" s="102">
        <f t="shared" si="1"/>
        <v>245803.91999999998</v>
      </c>
    </row>
    <row r="6" spans="1:9" ht="51" x14ac:dyDescent="0.2">
      <c r="A6" s="156"/>
      <c r="B6" s="98">
        <v>4</v>
      </c>
      <c r="C6" s="157"/>
      <c r="D6" s="103" t="s">
        <v>116</v>
      </c>
      <c r="E6" s="98" t="s">
        <v>110</v>
      </c>
      <c r="F6" s="98">
        <v>2</v>
      </c>
      <c r="G6" s="100">
        <f>Técnico!D89</f>
        <v>13896.1</v>
      </c>
      <c r="H6" s="100">
        <f t="shared" si="0"/>
        <v>27792.2</v>
      </c>
      <c r="I6" s="100">
        <f t="shared" si="1"/>
        <v>333506.40000000002</v>
      </c>
    </row>
    <row r="7" spans="1:9" ht="15" x14ac:dyDescent="0.2">
      <c r="A7" s="156"/>
      <c r="B7" s="158" t="s">
        <v>111</v>
      </c>
      <c r="C7" s="158"/>
      <c r="D7" s="158"/>
      <c r="E7" s="158"/>
      <c r="F7" s="158"/>
      <c r="G7" s="159">
        <f>SUM(H3:H6)</f>
        <v>110909.22</v>
      </c>
      <c r="H7" s="160"/>
      <c r="I7" s="161"/>
    </row>
    <row r="8" spans="1:9" ht="15" x14ac:dyDescent="0.2">
      <c r="A8" s="157"/>
      <c r="B8" s="162" t="s">
        <v>112</v>
      </c>
      <c r="C8" s="163"/>
      <c r="D8" s="163"/>
      <c r="E8" s="163"/>
      <c r="F8" s="164"/>
      <c r="G8" s="159">
        <f>G7*12</f>
        <v>1330910.6400000001</v>
      </c>
      <c r="H8" s="160"/>
      <c r="I8" s="161"/>
    </row>
  </sheetData>
  <mergeCells count="7">
    <mergeCell ref="B1:I1"/>
    <mergeCell ref="A3:A8"/>
    <mergeCell ref="C3:C6"/>
    <mergeCell ref="B7:F7"/>
    <mergeCell ref="G7:I7"/>
    <mergeCell ref="B8:F8"/>
    <mergeCell ref="G8:I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Supervisor</vt:lpstr>
      <vt:lpstr>Engenheiro</vt:lpstr>
      <vt:lpstr>Cientista</vt:lpstr>
      <vt:lpstr>Técnico</vt:lpstr>
      <vt:lpstr>Média de dias úteis</vt:lpstr>
      <vt:lpstr>Resumo</vt:lpstr>
      <vt:lpstr>Supervisor!Area_de_impressao</vt:lpstr>
      <vt:lpstr>Supervisor!Print_Area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Roberto</cp:lastModifiedBy>
  <dcterms:created xsi:type="dcterms:W3CDTF">2021-02-04T17:25:24Z</dcterms:created>
  <dcterms:modified xsi:type="dcterms:W3CDTF">2022-06-07T18:27:56Z</dcterms:modified>
</cp:coreProperties>
</file>