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COCVAP\SELESC\ESTIMATIVA CUSTOS DE MÃO DE OBRA\Estimativas 2026\2 T1 - PRODASEN 00200.002999_2025-31\"/>
    </mc:Choice>
  </mc:AlternateContent>
  <xr:revisionPtr revIDLastSave="0" documentId="13_ncr:1_{BCE5F5E1-DA4E-426B-BCED-EAD8F11B8101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Resumo Ofício" sheetId="46" state="hidden" r:id="rId1"/>
    <sheet name="subitem 1.1" sheetId="1" r:id="rId2"/>
    <sheet name="subitem 1.2" sheetId="32" r:id="rId3"/>
    <sheet name="subitem 1.3" sheetId="33" r:id="rId4"/>
    <sheet name="subitem 1.4" sheetId="34" r:id="rId5"/>
    <sheet name="subitem 1.5" sheetId="35" r:id="rId6"/>
    <sheet name="subitem 1.6" sheetId="36" r:id="rId7"/>
    <sheet name="subitem 1.7" sheetId="37" r:id="rId8"/>
    <sheet name="subitem 1.8 - Férias" sheetId="38" r:id="rId9"/>
    <sheet name="subitem 1.9" sheetId="39" r:id="rId10"/>
    <sheet name="subitem 1.9.1 - Férias" sheetId="48" r:id="rId11"/>
    <sheet name="subitem 1.10" sheetId="40" r:id="rId12"/>
    <sheet name="subitem 1.10.1 - Férias" sheetId="49" r:id="rId13"/>
  </sheets>
  <externalReferences>
    <externalReference r:id="rId14"/>
  </externalReferences>
  <definedNames>
    <definedName name="_xlnm.Print_Area" localSheetId="1">'subitem 1.1'!$A$1:$D$92</definedName>
    <definedName name="_xlnm.Print_Area" localSheetId="11">'subitem 1.10'!$A$1:$D$92</definedName>
    <definedName name="_xlnm.Print_Area" localSheetId="12">'subitem 1.10.1 - Férias'!$A$1:$D$92</definedName>
    <definedName name="_xlnm.Print_Area" localSheetId="2">'subitem 1.2'!$A$1:$D$92</definedName>
    <definedName name="_xlnm.Print_Area" localSheetId="3">'subitem 1.3'!$A$1:$D$92</definedName>
    <definedName name="_xlnm.Print_Area" localSheetId="4">'subitem 1.4'!$A$1:$D$92</definedName>
    <definedName name="_xlnm.Print_Area" localSheetId="5">'subitem 1.5'!$A$1:$D$92</definedName>
    <definedName name="_xlnm.Print_Area" localSheetId="6">'subitem 1.6'!$A$1:$D$92</definedName>
    <definedName name="_xlnm.Print_Area" localSheetId="7">'subitem 1.7'!$A$1:$D$92</definedName>
    <definedName name="_xlnm.Print_Area" localSheetId="8">'subitem 1.8 - Férias'!$A$1:$D$92</definedName>
    <definedName name="_xlnm.Print_Area" localSheetId="9">'subitem 1.9'!$A$1:$D$92</definedName>
    <definedName name="_xlnm.Print_Area" localSheetId="10">'subitem 1.9.1 - Férias'!$A$1:$D$92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1">'subitem 1.1'!$A$1:$D$93</definedName>
    <definedName name="Print_Area" localSheetId="11">'subitem 1.10'!$A$1:$D$93</definedName>
    <definedName name="Print_Area" localSheetId="12">'subitem 1.10.1 - Férias'!$A$1:$D$93</definedName>
    <definedName name="Print_Area" localSheetId="2">'subitem 1.2'!$A$1:$D$93</definedName>
    <definedName name="Print_Area" localSheetId="3">'subitem 1.3'!$A$1:$D$93</definedName>
    <definedName name="Print_Area" localSheetId="4">'subitem 1.4'!$A$1:$D$93</definedName>
    <definedName name="Print_Area" localSheetId="5">'subitem 1.5'!$A$1:$D$93</definedName>
    <definedName name="Print_Area" localSheetId="6">'subitem 1.6'!$A$1:$D$93</definedName>
    <definedName name="Print_Area" localSheetId="7">'subitem 1.7'!$A$1:$D$93</definedName>
    <definedName name="Print_Area" localSheetId="8">'subitem 1.8 - Férias'!$A$1:$D$93</definedName>
    <definedName name="Print_Area" localSheetId="9">'subitem 1.9'!$A$1:$D$93</definedName>
    <definedName name="Print_Area" localSheetId="10">'subitem 1.9.1 - Férias'!$A$1:$D$93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9" l="1"/>
  <c r="B2" i="40"/>
  <c r="B2" i="48"/>
  <c r="B2" i="39"/>
  <c r="B2" i="38"/>
  <c r="B2" i="37"/>
  <c r="B2" i="36"/>
  <c r="B2" i="35"/>
  <c r="B2" i="34"/>
  <c r="B2" i="33"/>
  <c r="B2" i="32"/>
  <c r="B2" i="1"/>
  <c r="C58" i="49"/>
  <c r="C58" i="48"/>
  <c r="C58" i="38"/>
  <c r="C43" i="49" l="1"/>
  <c r="C64" i="49"/>
  <c r="C64" i="48"/>
  <c r="B15" i="46"/>
  <c r="B13" i="46"/>
  <c r="C81" i="49"/>
  <c r="C88" i="49" s="1"/>
  <c r="C63" i="49"/>
  <c r="C62" i="49"/>
  <c r="C61" i="49"/>
  <c r="C60" i="49"/>
  <c r="C59" i="49"/>
  <c r="C55" i="49"/>
  <c r="G53" i="49"/>
  <c r="C53" i="49"/>
  <c r="C52" i="49"/>
  <c r="C51" i="49"/>
  <c r="C47" i="49"/>
  <c r="C42" i="49"/>
  <c r="C40" i="49"/>
  <c r="D29" i="49"/>
  <c r="C81" i="48"/>
  <c r="C88" i="48" s="1"/>
  <c r="C63" i="48"/>
  <c r="C62" i="48"/>
  <c r="C61" i="48"/>
  <c r="C60" i="48"/>
  <c r="C59" i="48"/>
  <c r="C55" i="48"/>
  <c r="G53" i="48"/>
  <c r="C53" i="48"/>
  <c r="C52" i="48"/>
  <c r="C51" i="48"/>
  <c r="C47" i="48"/>
  <c r="C42" i="48"/>
  <c r="C40" i="48"/>
  <c r="C43" i="48" s="1"/>
  <c r="D29" i="48"/>
  <c r="D15" i="48" l="1"/>
  <c r="D42" i="48" s="1"/>
  <c r="D51" i="48"/>
  <c r="D47" i="48"/>
  <c r="D53" i="48"/>
  <c r="D54" i="48" s="1"/>
  <c r="D43" i="48"/>
  <c r="D24" i="49"/>
  <c r="D53" i="49"/>
  <c r="D47" i="49"/>
  <c r="D51" i="49"/>
  <c r="D24" i="48"/>
  <c r="C65" i="49"/>
  <c r="C66" i="49" s="1"/>
  <c r="C73" i="49" s="1"/>
  <c r="C45" i="49"/>
  <c r="C70" i="49" s="1"/>
  <c r="C54" i="49"/>
  <c r="C56" i="49" s="1"/>
  <c r="C72" i="49" s="1"/>
  <c r="C69" i="49"/>
  <c r="D15" i="49"/>
  <c r="C48" i="49"/>
  <c r="C49" i="49" s="1"/>
  <c r="C71" i="49" s="1"/>
  <c r="C65" i="48"/>
  <c r="C66" i="48" s="1"/>
  <c r="C73" i="48" s="1"/>
  <c r="C45" i="48"/>
  <c r="C70" i="48" s="1"/>
  <c r="C54" i="48"/>
  <c r="C56" i="48" s="1"/>
  <c r="C72" i="48" s="1"/>
  <c r="C69" i="48"/>
  <c r="C48" i="48"/>
  <c r="D48" i="48" s="1"/>
  <c r="C49" i="48" l="1"/>
  <c r="C71" i="48" s="1"/>
  <c r="D48" i="49"/>
  <c r="D43" i="49"/>
  <c r="D58" i="48"/>
  <c r="D37" i="48"/>
  <c r="D39" i="48"/>
  <c r="D63" i="48"/>
  <c r="D60" i="48"/>
  <c r="D64" i="48"/>
  <c r="D65" i="48" s="1"/>
  <c r="D66" i="48" s="1"/>
  <c r="D73" i="48" s="1"/>
  <c r="D33" i="48"/>
  <c r="D32" i="48"/>
  <c r="D38" i="48"/>
  <c r="D55" i="48"/>
  <c r="D61" i="48"/>
  <c r="D34" i="48"/>
  <c r="D36" i="48"/>
  <c r="D35" i="48"/>
  <c r="D52" i="48"/>
  <c r="D59" i="48"/>
  <c r="D62" i="48"/>
  <c r="D52" i="49"/>
  <c r="D55" i="49"/>
  <c r="D54" i="49"/>
  <c r="D42" i="49"/>
  <c r="D39" i="49"/>
  <c r="D35" i="49"/>
  <c r="D33" i="49"/>
  <c r="D62" i="49"/>
  <c r="D60" i="49"/>
  <c r="D58" i="49"/>
  <c r="D32" i="49"/>
  <c r="D38" i="49"/>
  <c r="D34" i="49"/>
  <c r="D37" i="49"/>
  <c r="D36" i="49"/>
  <c r="D59" i="49"/>
  <c r="C74" i="49"/>
  <c r="D64" i="49"/>
  <c r="D63" i="49"/>
  <c r="D61" i="49"/>
  <c r="C74" i="48"/>
  <c r="D45" i="48"/>
  <c r="D70" i="48" s="1"/>
  <c r="D49" i="48"/>
  <c r="D71" i="48" s="1"/>
  <c r="D56" i="48" l="1"/>
  <c r="D72" i="48" s="1"/>
  <c r="D40" i="48"/>
  <c r="D69" i="48" s="1"/>
  <c r="D49" i="49"/>
  <c r="D71" i="49" s="1"/>
  <c r="D56" i="49"/>
  <c r="D72" i="49" s="1"/>
  <c r="D65" i="49"/>
  <c r="D66" i="49" s="1"/>
  <c r="D73" i="49" s="1"/>
  <c r="D45" i="49"/>
  <c r="D70" i="49" s="1"/>
  <c r="D40" i="49"/>
  <c r="D69" i="49" s="1"/>
  <c r="D74" i="48" l="1"/>
  <c r="D76" i="48" s="1"/>
  <c r="D79" i="48" s="1"/>
  <c r="D80" i="48" s="1"/>
  <c r="D91" i="48" s="1"/>
  <c r="D74" i="49"/>
  <c r="D76" i="49" s="1"/>
  <c r="E13" i="46" l="1"/>
  <c r="D86" i="48"/>
  <c r="D79" i="49"/>
  <c r="D80" i="49" s="1"/>
  <c r="D91" i="49" s="1"/>
  <c r="D86" i="49" l="1"/>
  <c r="D83" i="48"/>
  <c r="D82" i="48"/>
  <c r="D85" i="48"/>
  <c r="B14" i="46"/>
  <c r="B12" i="46"/>
  <c r="B11" i="46"/>
  <c r="B10" i="46"/>
  <c r="B9" i="46"/>
  <c r="B8" i="46"/>
  <c r="B7" i="46"/>
  <c r="B6" i="46"/>
  <c r="B5" i="46"/>
  <c r="B4" i="46"/>
  <c r="D16" i="46" l="1"/>
  <c r="D81" i="48"/>
  <c r="D88" i="48" s="1"/>
  <c r="D29" i="36"/>
  <c r="D29" i="39"/>
  <c r="C81" i="40"/>
  <c r="C88" i="40" s="1"/>
  <c r="C63" i="40"/>
  <c r="C62" i="40"/>
  <c r="C61" i="40"/>
  <c r="C60" i="40"/>
  <c r="C59" i="40"/>
  <c r="C55" i="40"/>
  <c r="G53" i="40"/>
  <c r="C53" i="40"/>
  <c r="C51" i="40"/>
  <c r="C52" i="40" s="1"/>
  <c r="C47" i="40"/>
  <c r="C42" i="40"/>
  <c r="C40" i="40"/>
  <c r="C43" i="40" s="1"/>
  <c r="D29" i="40"/>
  <c r="C81" i="39"/>
  <c r="C88" i="39" s="1"/>
  <c r="C63" i="39"/>
  <c r="C62" i="39"/>
  <c r="C61" i="39"/>
  <c r="C60" i="39"/>
  <c r="C59" i="39"/>
  <c r="C55" i="39"/>
  <c r="G53" i="39"/>
  <c r="C53" i="39"/>
  <c r="C51" i="39"/>
  <c r="C47" i="39"/>
  <c r="C42" i="39"/>
  <c r="C40" i="39"/>
  <c r="C43" i="39" s="1"/>
  <c r="C81" i="38"/>
  <c r="C88" i="38" s="1"/>
  <c r="C63" i="38"/>
  <c r="C62" i="38"/>
  <c r="C61" i="38"/>
  <c r="C60" i="38"/>
  <c r="C59" i="38"/>
  <c r="C55" i="38"/>
  <c r="G53" i="38"/>
  <c r="C53" i="38"/>
  <c r="C51" i="38"/>
  <c r="C52" i="38" s="1"/>
  <c r="C47" i="38"/>
  <c r="C42" i="38"/>
  <c r="C40" i="38"/>
  <c r="C43" i="38" s="1"/>
  <c r="D29" i="38"/>
  <c r="C81" i="37"/>
  <c r="C88" i="37" s="1"/>
  <c r="C63" i="37"/>
  <c r="C62" i="37"/>
  <c r="C61" i="37"/>
  <c r="C60" i="37"/>
  <c r="C59" i="37"/>
  <c r="C55" i="37"/>
  <c r="G53" i="37"/>
  <c r="C53" i="37"/>
  <c r="C52" i="37"/>
  <c r="C51" i="37"/>
  <c r="C47" i="37"/>
  <c r="C42" i="37"/>
  <c r="C40" i="37"/>
  <c r="C43" i="37" s="1"/>
  <c r="D29" i="37"/>
  <c r="C81" i="36"/>
  <c r="C88" i="36" s="1"/>
  <c r="C63" i="36"/>
  <c r="C62" i="36"/>
  <c r="C61" i="36"/>
  <c r="C60" i="36"/>
  <c r="C59" i="36"/>
  <c r="C55" i="36"/>
  <c r="G53" i="36"/>
  <c r="C53" i="36"/>
  <c r="C51" i="36"/>
  <c r="C52" i="36" s="1"/>
  <c r="C47" i="36"/>
  <c r="C42" i="36"/>
  <c r="C40" i="36"/>
  <c r="C43" i="36" s="1"/>
  <c r="C81" i="35"/>
  <c r="C88" i="35" s="1"/>
  <c r="C63" i="35"/>
  <c r="C62" i="35"/>
  <c r="C61" i="35"/>
  <c r="C60" i="35"/>
  <c r="C59" i="35"/>
  <c r="C55" i="35"/>
  <c r="G53" i="35"/>
  <c r="C53" i="35"/>
  <c r="C51" i="35"/>
  <c r="C52" i="35" s="1"/>
  <c r="C47" i="35"/>
  <c r="C42" i="35"/>
  <c r="C40" i="35"/>
  <c r="C43" i="35" s="1"/>
  <c r="D29" i="35"/>
  <c r="C81" i="34"/>
  <c r="C88" i="34" s="1"/>
  <c r="C63" i="34"/>
  <c r="C62" i="34"/>
  <c r="C61" i="34"/>
  <c r="C60" i="34"/>
  <c r="C59" i="34"/>
  <c r="C55" i="34"/>
  <c r="G53" i="34"/>
  <c r="C53" i="34"/>
  <c r="C51" i="34"/>
  <c r="C52" i="34" s="1"/>
  <c r="C47" i="34"/>
  <c r="C42" i="34"/>
  <c r="C40" i="34"/>
  <c r="C43" i="34" s="1"/>
  <c r="D29" i="34"/>
  <c r="C81" i="33"/>
  <c r="C88" i="33" s="1"/>
  <c r="C63" i="33"/>
  <c r="C62" i="33"/>
  <c r="C61" i="33"/>
  <c r="C60" i="33"/>
  <c r="C59" i="33"/>
  <c r="C55" i="33"/>
  <c r="G53" i="33"/>
  <c r="C53" i="33"/>
  <c r="C51" i="33"/>
  <c r="C52" i="33" s="1"/>
  <c r="C47" i="33"/>
  <c r="C42" i="33"/>
  <c r="C40" i="33"/>
  <c r="C43" i="33" s="1"/>
  <c r="D29" i="33"/>
  <c r="C81" i="32"/>
  <c r="C88" i="32" s="1"/>
  <c r="C63" i="32"/>
  <c r="C62" i="32"/>
  <c r="C61" i="32"/>
  <c r="C60" i="32"/>
  <c r="C59" i="32"/>
  <c r="C55" i="32"/>
  <c r="G53" i="32"/>
  <c r="C53" i="32"/>
  <c r="C52" i="32"/>
  <c r="C51" i="32"/>
  <c r="C47" i="32"/>
  <c r="C42" i="32"/>
  <c r="C40" i="32"/>
  <c r="C43" i="32" s="1"/>
  <c r="D29" i="32"/>
  <c r="D24" i="37" l="1"/>
  <c r="D51" i="37"/>
  <c r="D47" i="37"/>
  <c r="D53" i="37"/>
  <c r="D47" i="1"/>
  <c r="D53" i="1"/>
  <c r="D51" i="1"/>
  <c r="D15" i="40"/>
  <c r="D58" i="40" s="1"/>
  <c r="D51" i="40"/>
  <c r="D47" i="40"/>
  <c r="D53" i="40"/>
  <c r="D54" i="40" s="1"/>
  <c r="D15" i="33"/>
  <c r="D39" i="33" s="1"/>
  <c r="D47" i="33"/>
  <c r="D51" i="33"/>
  <c r="D53" i="33"/>
  <c r="D54" i="33" s="1"/>
  <c r="D43" i="33"/>
  <c r="D24" i="34"/>
  <c r="D53" i="34"/>
  <c r="D47" i="34"/>
  <c r="D51" i="34"/>
  <c r="D24" i="35"/>
  <c r="D51" i="35"/>
  <c r="D47" i="35"/>
  <c r="D53" i="35"/>
  <c r="D43" i="35"/>
  <c r="D15" i="36"/>
  <c r="D32" i="36" s="1"/>
  <c r="D51" i="36"/>
  <c r="D47" i="36"/>
  <c r="D53" i="36"/>
  <c r="D54" i="36" s="1"/>
  <c r="D53" i="38"/>
  <c r="D48" i="38"/>
  <c r="D47" i="38"/>
  <c r="D51" i="38"/>
  <c r="D10" i="38"/>
  <c r="D15" i="38" s="1"/>
  <c r="D15" i="39"/>
  <c r="D37" i="39" s="1"/>
  <c r="D53" i="39"/>
  <c r="D54" i="39" s="1"/>
  <c r="D51" i="39"/>
  <c r="D47" i="39"/>
  <c r="D15" i="32"/>
  <c r="D35" i="32" s="1"/>
  <c r="D51" i="32"/>
  <c r="D47" i="32"/>
  <c r="D53" i="32"/>
  <c r="D54" i="32" s="1"/>
  <c r="E15" i="46"/>
  <c r="F15" i="46" s="1"/>
  <c r="D83" i="49"/>
  <c r="D85" i="49"/>
  <c r="D82" i="49"/>
  <c r="D24" i="38"/>
  <c r="C64" i="39"/>
  <c r="C65" i="39" s="1"/>
  <c r="C66" i="39" s="1"/>
  <c r="C73" i="39" s="1"/>
  <c r="C54" i="39"/>
  <c r="C64" i="36"/>
  <c r="C65" i="36" s="1"/>
  <c r="C66" i="36" s="1"/>
  <c r="C73" i="36" s="1"/>
  <c r="C64" i="33"/>
  <c r="C64" i="38"/>
  <c r="C65" i="38" s="1"/>
  <c r="C66" i="38" s="1"/>
  <c r="C73" i="38" s="1"/>
  <c r="C52" i="39"/>
  <c r="C56" i="39" s="1"/>
  <c r="C72" i="39" s="1"/>
  <c r="C64" i="34"/>
  <c r="C65" i="34" s="1"/>
  <c r="C66" i="34" s="1"/>
  <c r="C73" i="34" s="1"/>
  <c r="C64" i="40"/>
  <c r="C64" i="35"/>
  <c r="C65" i="35" s="1"/>
  <c r="C66" i="35" s="1"/>
  <c r="C73" i="35" s="1"/>
  <c r="C64" i="32"/>
  <c r="C65" i="32" s="1"/>
  <c r="C66" i="32" s="1"/>
  <c r="C73" i="32" s="1"/>
  <c r="C64" i="37"/>
  <c r="C65" i="37" s="1"/>
  <c r="C66" i="37" s="1"/>
  <c r="C73" i="37" s="1"/>
  <c r="D24" i="32"/>
  <c r="D24" i="40"/>
  <c r="D24" i="39"/>
  <c r="C54" i="40"/>
  <c r="C56" i="40" s="1"/>
  <c r="C72" i="40" s="1"/>
  <c r="C69" i="40"/>
  <c r="C48" i="40"/>
  <c r="C49" i="40" s="1"/>
  <c r="C71" i="40" s="1"/>
  <c r="C45" i="40"/>
  <c r="C70" i="40" s="1"/>
  <c r="C45" i="39"/>
  <c r="C70" i="39" s="1"/>
  <c r="C69" i="39"/>
  <c r="C48" i="39"/>
  <c r="C49" i="39" s="1"/>
  <c r="C71" i="39" s="1"/>
  <c r="C54" i="38"/>
  <c r="C56" i="38" s="1"/>
  <c r="C72" i="38" s="1"/>
  <c r="C69" i="38"/>
  <c r="C45" i="38"/>
  <c r="C70" i="38" s="1"/>
  <c r="C48" i="38"/>
  <c r="C49" i="38" s="1"/>
  <c r="C71" i="38" s="1"/>
  <c r="D24" i="36"/>
  <c r="C45" i="37"/>
  <c r="C70" i="37" s="1"/>
  <c r="C69" i="37"/>
  <c r="C48" i="37"/>
  <c r="C49" i="37" s="1"/>
  <c r="C71" i="37" s="1"/>
  <c r="C54" i="37"/>
  <c r="C56" i="37" s="1"/>
  <c r="C72" i="37" s="1"/>
  <c r="D15" i="37"/>
  <c r="C54" i="36"/>
  <c r="C56" i="36" s="1"/>
  <c r="C72" i="36" s="1"/>
  <c r="C69" i="36"/>
  <c r="C45" i="36"/>
  <c r="C70" i="36" s="1"/>
  <c r="C48" i="36"/>
  <c r="C49" i="36" s="1"/>
  <c r="C71" i="36" s="1"/>
  <c r="C48" i="35"/>
  <c r="C49" i="35" s="1"/>
  <c r="C71" i="35" s="1"/>
  <c r="C45" i="35"/>
  <c r="C70" i="35" s="1"/>
  <c r="C54" i="35"/>
  <c r="C56" i="35" s="1"/>
  <c r="C72" i="35" s="1"/>
  <c r="C69" i="35"/>
  <c r="D15" i="35"/>
  <c r="D24" i="33"/>
  <c r="C54" i="34"/>
  <c r="C56" i="34" s="1"/>
  <c r="C72" i="34" s="1"/>
  <c r="C69" i="34"/>
  <c r="D15" i="34"/>
  <c r="C48" i="34"/>
  <c r="C49" i="34" s="1"/>
  <c r="C71" i="34" s="1"/>
  <c r="C45" i="34"/>
  <c r="C70" i="34" s="1"/>
  <c r="C54" i="33"/>
  <c r="C56" i="33" s="1"/>
  <c r="C72" i="33" s="1"/>
  <c r="C69" i="33"/>
  <c r="C45" i="33"/>
  <c r="C70" i="33" s="1"/>
  <c r="C48" i="33"/>
  <c r="C49" i="33" s="1"/>
  <c r="C71" i="33" s="1"/>
  <c r="C45" i="32"/>
  <c r="C70" i="32" s="1"/>
  <c r="C54" i="32"/>
  <c r="C56" i="32" s="1"/>
  <c r="C72" i="32" s="1"/>
  <c r="C69" i="32"/>
  <c r="C48" i="32"/>
  <c r="C49" i="32" s="1"/>
  <c r="C71" i="32" s="1"/>
  <c r="D35" i="33" l="1"/>
  <c r="D62" i="40"/>
  <c r="D48" i="37"/>
  <c r="D48" i="35"/>
  <c r="D48" i="39"/>
  <c r="D48" i="40"/>
  <c r="D48" i="32"/>
  <c r="D43" i="39"/>
  <c r="D43" i="38"/>
  <c r="D48" i="36"/>
  <c r="D49" i="36" s="1"/>
  <c r="D71" i="36" s="1"/>
  <c r="D43" i="32"/>
  <c r="D43" i="36"/>
  <c r="D43" i="34"/>
  <c r="D48" i="33"/>
  <c r="D49" i="33" s="1"/>
  <c r="D71" i="33" s="1"/>
  <c r="D43" i="37"/>
  <c r="D48" i="34"/>
  <c r="D43" i="40"/>
  <c r="D36" i="40"/>
  <c r="D37" i="33"/>
  <c r="D61" i="32"/>
  <c r="D38" i="32"/>
  <c r="D33" i="33"/>
  <c r="D38" i="33"/>
  <c r="D35" i="40"/>
  <c r="D37" i="36"/>
  <c r="D64" i="40"/>
  <c r="D65" i="40" s="1"/>
  <c r="D38" i="36"/>
  <c r="D64" i="33"/>
  <c r="D65" i="33" s="1"/>
  <c r="D37" i="32"/>
  <c r="D63" i="32"/>
  <c r="D60" i="33"/>
  <c r="D60" i="32"/>
  <c r="D32" i="32"/>
  <c r="D42" i="33"/>
  <c r="D45" i="33" s="1"/>
  <c r="D70" i="33" s="1"/>
  <c r="D33" i="32"/>
  <c r="D39" i="32"/>
  <c r="D34" i="32"/>
  <c r="D58" i="33"/>
  <c r="D61" i="33"/>
  <c r="D36" i="33"/>
  <c r="D59" i="33"/>
  <c r="D59" i="32"/>
  <c r="D62" i="32"/>
  <c r="D32" i="33"/>
  <c r="D34" i="40"/>
  <c r="D34" i="36"/>
  <c r="D39" i="40"/>
  <c r="D60" i="40"/>
  <c r="D37" i="40"/>
  <c r="D61" i="36"/>
  <c r="D59" i="40"/>
  <c r="D59" i="36"/>
  <c r="D64" i="39"/>
  <c r="D65" i="39" s="1"/>
  <c r="D42" i="40"/>
  <c r="D38" i="40"/>
  <c r="D63" i="36"/>
  <c r="D38" i="39"/>
  <c r="D59" i="39"/>
  <c r="D58" i="32"/>
  <c r="D42" i="32"/>
  <c r="D39" i="39"/>
  <c r="D63" i="39"/>
  <c r="D32" i="40"/>
  <c r="D63" i="40"/>
  <c r="D63" i="33"/>
  <c r="D62" i="33"/>
  <c r="D60" i="36"/>
  <c r="D62" i="36"/>
  <c r="D52" i="35"/>
  <c r="D55" i="35"/>
  <c r="D35" i="39"/>
  <c r="D34" i="39"/>
  <c r="D52" i="38"/>
  <c r="D55" i="38"/>
  <c r="D39" i="36"/>
  <c r="D58" i="36"/>
  <c r="D55" i="32"/>
  <c r="D52" i="32"/>
  <c r="D52" i="39"/>
  <c r="D55" i="39"/>
  <c r="D52" i="37"/>
  <c r="D55" i="37"/>
  <c r="D33" i="39"/>
  <c r="D55" i="36"/>
  <c r="D52" i="36"/>
  <c r="D55" i="40"/>
  <c r="D52" i="40"/>
  <c r="D36" i="32"/>
  <c r="D60" i="39"/>
  <c r="D36" i="39"/>
  <c r="D61" i="40"/>
  <c r="D33" i="40"/>
  <c r="D34" i="33"/>
  <c r="D33" i="36"/>
  <c r="D36" i="36"/>
  <c r="D61" i="39"/>
  <c r="D52" i="34"/>
  <c r="D55" i="34"/>
  <c r="D58" i="39"/>
  <c r="D32" i="39"/>
  <c r="D62" i="39"/>
  <c r="D42" i="36"/>
  <c r="D35" i="36"/>
  <c r="D55" i="33"/>
  <c r="D52" i="33"/>
  <c r="D42" i="39"/>
  <c r="D64" i="38"/>
  <c r="D65" i="38" s="1"/>
  <c r="G15" i="46"/>
  <c r="H15" i="46"/>
  <c r="D81" i="49"/>
  <c r="D88" i="49" s="1"/>
  <c r="D58" i="38"/>
  <c r="D62" i="37"/>
  <c r="D34" i="37"/>
  <c r="D38" i="37"/>
  <c r="D35" i="37"/>
  <c r="D63" i="37"/>
  <c r="D54" i="37"/>
  <c r="D60" i="37"/>
  <c r="D36" i="37"/>
  <c r="D61" i="37"/>
  <c r="D59" i="37"/>
  <c r="D42" i="37"/>
  <c r="D33" i="37"/>
  <c r="D37" i="37"/>
  <c r="D32" i="37"/>
  <c r="D39" i="37"/>
  <c r="D62" i="34"/>
  <c r="D36" i="34"/>
  <c r="D63" i="34"/>
  <c r="D59" i="34"/>
  <c r="D42" i="34"/>
  <c r="D33" i="34"/>
  <c r="D37" i="34"/>
  <c r="D32" i="34"/>
  <c r="D38" i="34"/>
  <c r="D60" i="34"/>
  <c r="D34" i="34"/>
  <c r="D61" i="34"/>
  <c r="D54" i="34"/>
  <c r="D35" i="34"/>
  <c r="D39" i="34"/>
  <c r="D62" i="35"/>
  <c r="D54" i="35"/>
  <c r="D33" i="35"/>
  <c r="D37" i="35"/>
  <c r="D34" i="35"/>
  <c r="D63" i="35"/>
  <c r="D38" i="35"/>
  <c r="D39" i="35"/>
  <c r="D60" i="35"/>
  <c r="D59" i="35"/>
  <c r="D42" i="35"/>
  <c r="D32" i="35"/>
  <c r="D61" i="35"/>
  <c r="D36" i="35"/>
  <c r="D35" i="35"/>
  <c r="D62" i="38"/>
  <c r="D59" i="38"/>
  <c r="D42" i="38"/>
  <c r="D35" i="38"/>
  <c r="D39" i="38"/>
  <c r="D32" i="38"/>
  <c r="D63" i="38"/>
  <c r="D33" i="38"/>
  <c r="D60" i="38"/>
  <c r="D54" i="38"/>
  <c r="D37" i="38"/>
  <c r="D61" i="38"/>
  <c r="D34" i="38"/>
  <c r="D38" i="38"/>
  <c r="D36" i="38"/>
  <c r="D58" i="37"/>
  <c r="D58" i="35"/>
  <c r="D58" i="34"/>
  <c r="C65" i="33"/>
  <c r="C66" i="33" s="1"/>
  <c r="C73" i="33" s="1"/>
  <c r="C74" i="33" s="1"/>
  <c r="D64" i="36"/>
  <c r="D65" i="36" s="1"/>
  <c r="C65" i="40"/>
  <c r="C66" i="40" s="1"/>
  <c r="C73" i="40" s="1"/>
  <c r="C74" i="40" s="1"/>
  <c r="D64" i="32"/>
  <c r="D64" i="34"/>
  <c r="D64" i="37"/>
  <c r="D49" i="40"/>
  <c r="D71" i="40" s="1"/>
  <c r="C74" i="39"/>
  <c r="D49" i="39"/>
  <c r="D71" i="39" s="1"/>
  <c r="C74" i="38"/>
  <c r="C74" i="37"/>
  <c r="C74" i="36"/>
  <c r="C74" i="35"/>
  <c r="D64" i="35"/>
  <c r="D65" i="35" s="1"/>
  <c r="C74" i="34"/>
  <c r="D49" i="32"/>
  <c r="D71" i="32" s="1"/>
  <c r="C74" i="32"/>
  <c r="D45" i="39" l="1"/>
  <c r="D70" i="39" s="1"/>
  <c r="D45" i="36"/>
  <c r="D70" i="36" s="1"/>
  <c r="D45" i="32"/>
  <c r="D70" i="32" s="1"/>
  <c r="D45" i="40"/>
  <c r="D70" i="40" s="1"/>
  <c r="D66" i="40"/>
  <c r="D73" i="40" s="1"/>
  <c r="D40" i="33"/>
  <c r="D69" i="33" s="1"/>
  <c r="D66" i="33"/>
  <c r="D73" i="33" s="1"/>
  <c r="D56" i="33"/>
  <c r="D72" i="33" s="1"/>
  <c r="D56" i="32"/>
  <c r="D72" i="32" s="1"/>
  <c r="D40" i="32"/>
  <c r="D69" i="32" s="1"/>
  <c r="D66" i="39"/>
  <c r="D73" i="39" s="1"/>
  <c r="D56" i="39"/>
  <c r="D72" i="39" s="1"/>
  <c r="D56" i="40"/>
  <c r="D72" i="40" s="1"/>
  <c r="D56" i="36"/>
  <c r="D72" i="36" s="1"/>
  <c r="D40" i="39"/>
  <c r="D69" i="39" s="1"/>
  <c r="D40" i="40"/>
  <c r="D69" i="40" s="1"/>
  <c r="D40" i="36"/>
  <c r="D69" i="36" s="1"/>
  <c r="D66" i="38"/>
  <c r="D73" i="38" s="1"/>
  <c r="D49" i="38"/>
  <c r="D71" i="38" s="1"/>
  <c r="D56" i="38"/>
  <c r="D72" i="38" s="1"/>
  <c r="D45" i="38"/>
  <c r="D70" i="38" s="1"/>
  <c r="D40" i="38"/>
  <c r="D69" i="38" s="1"/>
  <c r="D65" i="37"/>
  <c r="D66" i="37" s="1"/>
  <c r="D73" i="37" s="1"/>
  <c r="D66" i="36"/>
  <c r="D73" i="36" s="1"/>
  <c r="D65" i="34"/>
  <c r="D66" i="34" s="1"/>
  <c r="D73" i="34" s="1"/>
  <c r="D65" i="32"/>
  <c r="D66" i="32" s="1"/>
  <c r="D73" i="32" s="1"/>
  <c r="D40" i="37"/>
  <c r="D69" i="37" s="1"/>
  <c r="D45" i="37"/>
  <c r="D70" i="37" s="1"/>
  <c r="D49" i="37"/>
  <c r="D71" i="37" s="1"/>
  <c r="D56" i="37"/>
  <c r="D72" i="37" s="1"/>
  <c r="D40" i="35"/>
  <c r="D69" i="35" s="1"/>
  <c r="D49" i="35"/>
  <c r="D71" i="35" s="1"/>
  <c r="D56" i="35"/>
  <c r="D72" i="35" s="1"/>
  <c r="D66" i="35"/>
  <c r="D73" i="35" s="1"/>
  <c r="D45" i="35"/>
  <c r="D70" i="35" s="1"/>
  <c r="D45" i="34"/>
  <c r="D70" i="34" s="1"/>
  <c r="D40" i="34"/>
  <c r="D69" i="34" s="1"/>
  <c r="D49" i="34"/>
  <c r="D71" i="34" s="1"/>
  <c r="D56" i="34"/>
  <c r="D72" i="34" s="1"/>
  <c r="D74" i="33" l="1"/>
  <c r="D76" i="33" s="1"/>
  <c r="D79" i="33" s="1"/>
  <c r="D80" i="33" s="1"/>
  <c r="D74" i="32"/>
  <c r="D76" i="32" s="1"/>
  <c r="D79" i="32" s="1"/>
  <c r="D74" i="39"/>
  <c r="D76" i="39" s="1"/>
  <c r="D79" i="39" s="1"/>
  <c r="D80" i="39" s="1"/>
  <c r="D74" i="40"/>
  <c r="D76" i="40" s="1"/>
  <c r="D79" i="40" s="1"/>
  <c r="D74" i="36"/>
  <c r="D76" i="36" s="1"/>
  <c r="D79" i="36" s="1"/>
  <c r="D80" i="36" s="1"/>
  <c r="D91" i="36" s="1"/>
  <c r="D86" i="36" s="1"/>
  <c r="D74" i="38"/>
  <c r="D76" i="38" s="1"/>
  <c r="D74" i="37"/>
  <c r="D76" i="37" s="1"/>
  <c r="D74" i="35"/>
  <c r="D76" i="35" s="1"/>
  <c r="D74" i="34"/>
  <c r="D76" i="34" s="1"/>
  <c r="D24" i="1"/>
  <c r="C81" i="1"/>
  <c r="C88" i="1" s="1"/>
  <c r="C63" i="1"/>
  <c r="C62" i="1"/>
  <c r="C61" i="1"/>
  <c r="C60" i="1"/>
  <c r="C59" i="1"/>
  <c r="C55" i="1"/>
  <c r="G53" i="1"/>
  <c r="C53" i="1"/>
  <c r="C51" i="1"/>
  <c r="C52" i="1" s="1"/>
  <c r="C47" i="1"/>
  <c r="C42" i="1"/>
  <c r="C40" i="1"/>
  <c r="C43" i="1" s="1"/>
  <c r="D29" i="1"/>
  <c r="D91" i="39" l="1"/>
  <c r="D86" i="39" s="1"/>
  <c r="D80" i="32"/>
  <c r="D91" i="32" s="1"/>
  <c r="D86" i="32" s="1"/>
  <c r="D91" i="33"/>
  <c r="D86" i="33" s="1"/>
  <c r="D79" i="34"/>
  <c r="D80" i="34" s="1"/>
  <c r="D91" i="34" s="1"/>
  <c r="D86" i="34" s="1"/>
  <c r="D80" i="40"/>
  <c r="D91" i="40" s="1"/>
  <c r="D79" i="38"/>
  <c r="D80" i="38" s="1"/>
  <c r="D79" i="35"/>
  <c r="D80" i="35" s="1"/>
  <c r="D79" i="37"/>
  <c r="D80" i="37" s="1"/>
  <c r="D91" i="37" s="1"/>
  <c r="D86" i="37" s="1"/>
  <c r="C54" i="1"/>
  <c r="C56" i="1" s="1"/>
  <c r="C72" i="1" s="1"/>
  <c r="C64" i="1"/>
  <c r="C65" i="1" s="1"/>
  <c r="C69" i="1"/>
  <c r="C48" i="1"/>
  <c r="D15" i="1"/>
  <c r="D86" i="40" l="1"/>
  <c r="C49" i="1"/>
  <c r="C71" i="1" s="1"/>
  <c r="D48" i="1"/>
  <c r="C45" i="1"/>
  <c r="C70" i="1" s="1"/>
  <c r="D43" i="1"/>
  <c r="F13" i="46"/>
  <c r="G13" i="46" s="1"/>
  <c r="E12" i="46"/>
  <c r="F12" i="46" s="1"/>
  <c r="H12" i="46" s="1"/>
  <c r="D91" i="35"/>
  <c r="D86" i="35" s="1"/>
  <c r="D42" i="1"/>
  <c r="D55" i="1"/>
  <c r="D52" i="1"/>
  <c r="D38" i="1"/>
  <c r="D37" i="1"/>
  <c r="D36" i="1"/>
  <c r="D35" i="1"/>
  <c r="D34" i="1"/>
  <c r="D33" i="1"/>
  <c r="D32" i="1"/>
  <c r="D39" i="1"/>
  <c r="D91" i="38"/>
  <c r="D86" i="38" s="1"/>
  <c r="E14" i="46"/>
  <c r="F14" i="46" s="1"/>
  <c r="H14" i="46" s="1"/>
  <c r="D62" i="1"/>
  <c r="D54" i="1"/>
  <c r="D63" i="1"/>
  <c r="D60" i="1"/>
  <c r="D59" i="1"/>
  <c r="D61" i="1"/>
  <c r="D58" i="1"/>
  <c r="D85" i="32"/>
  <c r="D82" i="32"/>
  <c r="D83" i="32"/>
  <c r="D83" i="33"/>
  <c r="D82" i="33"/>
  <c r="D85" i="33"/>
  <c r="D83" i="39"/>
  <c r="D85" i="39"/>
  <c r="D82" i="39"/>
  <c r="D83" i="36"/>
  <c r="D85" i="36"/>
  <c r="D82" i="36"/>
  <c r="D85" i="40"/>
  <c r="D82" i="40"/>
  <c r="D83" i="40"/>
  <c r="E5" i="46"/>
  <c r="F5" i="46" s="1"/>
  <c r="H5" i="46" s="1"/>
  <c r="E9" i="46"/>
  <c r="F9" i="46" s="1"/>
  <c r="H9" i="46" s="1"/>
  <c r="E6" i="46"/>
  <c r="F6" i="46" s="1"/>
  <c r="H6" i="46" s="1"/>
  <c r="D64" i="1"/>
  <c r="D65" i="1" s="1"/>
  <c r="H13" i="46" l="1"/>
  <c r="D81" i="40"/>
  <c r="D88" i="40" s="1"/>
  <c r="D85" i="37"/>
  <c r="D82" i="37"/>
  <c r="D83" i="37"/>
  <c r="E10" i="46"/>
  <c r="F10" i="46" s="1"/>
  <c r="D83" i="38"/>
  <c r="D85" i="38"/>
  <c r="D82" i="38"/>
  <c r="D85" i="34"/>
  <c r="D83" i="34"/>
  <c r="D82" i="34"/>
  <c r="G14" i="46"/>
  <c r="G5" i="46"/>
  <c r="E7" i="46"/>
  <c r="F7" i="46" s="1"/>
  <c r="H7" i="46" s="1"/>
  <c r="G12" i="46"/>
  <c r="G9" i="46"/>
  <c r="G6" i="46"/>
  <c r="E11" i="46"/>
  <c r="F11" i="46" s="1"/>
  <c r="H11" i="46" s="1"/>
  <c r="D81" i="39"/>
  <c r="D88" i="39" s="1"/>
  <c r="D81" i="36"/>
  <c r="D88" i="36" s="1"/>
  <c r="D81" i="33"/>
  <c r="D88" i="33" s="1"/>
  <c r="D81" i="32"/>
  <c r="D88" i="32" s="1"/>
  <c r="D56" i="1"/>
  <c r="D72" i="1" s="1"/>
  <c r="D40" i="1"/>
  <c r="D69" i="1" s="1"/>
  <c r="D49" i="1"/>
  <c r="D71" i="1" s="1"/>
  <c r="D45" i="1"/>
  <c r="D70" i="1" s="1"/>
  <c r="C66" i="1"/>
  <c r="C73" i="1" s="1"/>
  <c r="C74" i="1" s="1"/>
  <c r="G10" i="46" l="1"/>
  <c r="H10" i="46"/>
  <c r="D81" i="37"/>
  <c r="D88" i="37" s="1"/>
  <c r="D85" i="35"/>
  <c r="D82" i="35"/>
  <c r="D83" i="35"/>
  <c r="G7" i="46"/>
  <c r="E8" i="46"/>
  <c r="F8" i="46" s="1"/>
  <c r="H8" i="46" s="1"/>
  <c r="G11" i="46"/>
  <c r="D81" i="38"/>
  <c r="D88" i="38" s="1"/>
  <c r="D81" i="34"/>
  <c r="D88" i="34" s="1"/>
  <c r="D66" i="1"/>
  <c r="D73" i="1" s="1"/>
  <c r="D74" i="1" s="1"/>
  <c r="D76" i="1" s="1"/>
  <c r="D79" i="1" l="1"/>
  <c r="D80" i="1" s="1"/>
  <c r="D91" i="1" s="1"/>
  <c r="D86" i="1" s="1"/>
  <c r="G8" i="46"/>
  <c r="D81" i="35"/>
  <c r="D88" i="35" s="1"/>
  <c r="E4" i="46" l="1"/>
  <c r="F4" i="46" s="1"/>
  <c r="D85" i="1"/>
  <c r="D82" i="1"/>
  <c r="D83" i="1"/>
  <c r="G4" i="46" l="1"/>
  <c r="G16" i="46" s="1"/>
  <c r="G17" i="46" s="1"/>
  <c r="H4" i="46"/>
  <c r="H16" i="46" s="1"/>
  <c r="H17" i="46" s="1"/>
  <c r="F16" i="46"/>
  <c r="F17" i="46" s="1"/>
  <c r="D81" i="1"/>
  <c r="D88" i="1" s="1"/>
</calcChain>
</file>

<file path=xl/sharedStrings.xml><?xml version="1.0" encoding="utf-8"?>
<sst xmlns="http://schemas.openxmlformats.org/spreadsheetml/2006/main" count="1534" uniqueCount="143">
  <si>
    <t>PLANILHA DE ESTIMATIVA DE CUSTOS - LUCRO REAL
CONFORME IN nº 02/2008, atualizada até a IN nº 04/2015</t>
  </si>
  <si>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</si>
  <si>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</si>
  <si>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</si>
  <si>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</si>
  <si>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</si>
  <si>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</si>
  <si>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</si>
  <si>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</si>
  <si>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</si>
  <si>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</si>
  <si>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</si>
  <si>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</si>
  <si>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</si>
  <si>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</si>
  <si>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</si>
  <si>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</si>
  <si>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</si>
  <si>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>TOTAL DOS BENEFÍCIOS MENSAIS E DIÁRIOS</t>
  </si>
  <si>
    <t>MÓDULO 3- INSUMOS DIVERSOS</t>
  </si>
  <si>
    <t>Insumos Diversos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</si>
  <si>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</si>
  <si>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</si>
  <si>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</si>
  <si>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</si>
  <si>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</si>
  <si>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</si>
  <si>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</si>
  <si>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</si>
  <si>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</si>
  <si>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</si>
  <si>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</si>
  <si>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</si>
  <si>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</si>
  <si>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</si>
  <si>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</si>
  <si>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</si>
  <si>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PARÂMETROS</t>
  </si>
  <si>
    <t>4.3. AFASTAMENTO MATERNIDADE</t>
  </si>
  <si>
    <t>Afastamento maternidade</t>
  </si>
  <si>
    <t>Número de Meses de Afastamento Maternidade</t>
  </si>
  <si>
    <t>Incidência do 4.1. sobre afastamento maternidade</t>
  </si>
  <si>
    <t>Incidência anual de ocorrência de Afastamento Maternidade</t>
  </si>
  <si>
    <t>4.4. PROVISÃO P\ RESCISÃO</t>
  </si>
  <si>
    <t>Aviso Prévio Indenizado ( art. 7º, XXI, CF e 477, 487 e 491, CLT) (2)</t>
  </si>
  <si>
    <t>% dispensa com aviso prévio indenizado</t>
  </si>
  <si>
    <t xml:space="preserve">Incidência de FGTS sobre o aviso prévio indenizado </t>
  </si>
  <si>
    <t>% dispensa com aviso prévio trabalhado</t>
  </si>
  <si>
    <t>Aviso Prévio Trabalhado (art. 7º, inciso XXI, CF e 477, 487 e 491, CLT)</t>
  </si>
  <si>
    <t>TOTAL</t>
  </si>
  <si>
    <t>Incidência do 4.1. sobre o Aviso Prévio Trabalhado</t>
  </si>
  <si>
    <t>Multa do FGTS sobre os Avisos Prévios Indenizado e Trabalhado</t>
  </si>
  <si>
    <t>4.5. CUSTO DE REPOSIÇÃO DO PROFISSIONAL AUSENTE</t>
  </si>
  <si>
    <t>Terço constitucional de férias</t>
  </si>
  <si>
    <t>Auxílio doença ( arts. 59 a 64, Lei 8.213/91, art. 18, Lei nº 8.212/91 e art. 476, CLT)</t>
  </si>
  <si>
    <t>Quantidade média de faltas por doença no ano por posto</t>
  </si>
  <si>
    <t>Licença paternidade (art. 7º, inciso XIX, CF e 10, § 1º CLT)</t>
  </si>
  <si>
    <t>Quantidade média de dias de licença paternidade</t>
  </si>
  <si>
    <t>Faltas legais (art. 473 e 83, CLT)</t>
  </si>
  <si>
    <t>Incidência de Ocorrência de licença paternidade</t>
  </si>
  <si>
    <t>Acidente de Trabalho (arts. 19 a 23, Lei 8.213/91, art. 473, CLT e Lei nº 6.367/76)</t>
  </si>
  <si>
    <t>Quantidade média de ausências legais no ano por posto</t>
  </si>
  <si>
    <t xml:space="preserve">Subtotal </t>
  </si>
  <si>
    <t>Quantidade média de dias pagos em acidente de trabalho</t>
  </si>
  <si>
    <t>Incidência do 4.1. sobre o Custo da Reposição</t>
  </si>
  <si>
    <t>Percentual de Incidência de Acidentes de Trabalho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</si>
  <si>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</si>
  <si>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</si>
  <si>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</si>
  <si>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</si>
  <si>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</si>
  <si>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</si>
  <si>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</si>
  <si>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</si>
  <si>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</si>
  <si>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</si>
  <si>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</si>
  <si>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</si>
  <si>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</si>
  <si>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</si>
  <si>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</si>
  <si>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</si>
  <si>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</si>
  <si>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</si>
  <si>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</si>
  <si>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</si>
  <si>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</si>
  <si>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</si>
  <si>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</si>
  <si>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</si>
  <si>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</si>
  <si>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</si>
  <si>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</si>
  <si>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</si>
  <si>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</si>
  <si>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</si>
  <si>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</si>
  <si>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</si>
  <si>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</si>
  <si>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>Item</t>
  </si>
  <si>
    <t>Qtde</t>
  </si>
  <si>
    <t>Categorias</t>
  </si>
  <si>
    <t>Estimativa 
Unitária</t>
  </si>
  <si>
    <t>Custo 
Mensal</t>
  </si>
  <si>
    <t>Custo 
Anual</t>
  </si>
  <si>
    <t>1.1</t>
  </si>
  <si>
    <t>1.2</t>
  </si>
  <si>
    <t>1.3</t>
  </si>
  <si>
    <t>1.4</t>
  </si>
  <si>
    <t>1.5</t>
  </si>
  <si>
    <t>1.6</t>
  </si>
  <si>
    <t>1.7</t>
  </si>
  <si>
    <t>Equipe de dedicação exclusiva</t>
  </si>
  <si>
    <t>Férias</t>
  </si>
  <si>
    <t>1.8</t>
  </si>
  <si>
    <t>1.9</t>
  </si>
  <si>
    <t>1.10</t>
  </si>
  <si>
    <t>Jornada de trabalho</t>
  </si>
  <si>
    <t>Uniformes e EPI´s</t>
  </si>
  <si>
    <t>Auxilio Alimentação (R$ 44,07 por dia trabalhado)</t>
  </si>
  <si>
    <t xml:space="preserve">Auxilio Transporte ((R$ 15,00) x 22 dias trabalhados - 6% - Salário Base) </t>
  </si>
  <si>
    <t xml:space="preserve">TOTAL GLOBAL </t>
  </si>
  <si>
    <t>Gerente de ApoioOperacional à Infraestrutura de TI</t>
  </si>
  <si>
    <t>Administrador de banco de dados (Pleno)</t>
  </si>
  <si>
    <t>Administrador de banco de dados (Sênior)</t>
  </si>
  <si>
    <t>Administrador de sistemas operacionais (Pleno)</t>
  </si>
  <si>
    <t>Administrador de sistemas operacionais (Sênior)</t>
  </si>
  <si>
    <t>Analista de redes e de comunicação de dados (Pleno)</t>
  </si>
  <si>
    <t>Analista de redes e de comunicação de dados (Sênior)</t>
  </si>
  <si>
    <t>Analista de suporte computacional (Júnior)</t>
  </si>
  <si>
    <t>Analista de suporte computacional (Pleno)</t>
  </si>
  <si>
    <t>Analista de suporte computacional (Sênior)</t>
  </si>
  <si>
    <t>1.9.1</t>
  </si>
  <si>
    <t>1.10.1</t>
  </si>
  <si>
    <t xml:space="preserve">Auxilio Transporte ((R$ 15,00) x 15 dias trabalhados - 6% - Salário Base) </t>
  </si>
  <si>
    <t>Auxílio Funeral (com base na CCT,a mesma adotada no CT 049/2021 PLANSUL)</t>
  </si>
  <si>
    <t>Seguro de vida (com base na CCT,a mesma adotada no CT 049/2021 PLANSUL)</t>
  </si>
  <si>
    <t>Plano de Saúde (com base na Cláusula Décima Quinta da CCT)</t>
  </si>
  <si>
    <t>Custo 24 meses</t>
  </si>
  <si>
    <t>Adicional Noturno (Estimativa de 1 dia por mês executando trabalho noturno, conforme TR)</t>
  </si>
  <si>
    <t xml:space="preserve"> DF000717_2025 - SINDPD/DF x SINDESEI/DF (vigente até 30/04/2026)</t>
  </si>
  <si>
    <t>ESTIMATIVA DESONERADA - PROCESSO n° 00200.002999/2025-31</t>
  </si>
  <si>
    <t>Auxilio Alimentação (R$ 48,17, valor atualizado APR 13/2022)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</si>
</sst>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m\-yy"/>
    <numFmt numFmtId="165" formatCode="&quot;R$&quot;#,##0.00"/>
    <numFmt numFmtId="166" formatCode="_(* #,##0.00_);_(* \(#,##0.00\);_(* &quot;-&quot;??_);_(@_)"/>
    <numFmt numFmtId="167" formatCode="0.0%"/>
    <numFmt numFmtId="168" formatCode="&quot;R$&quot;\ #,##0.00"/>
    <numFmt numFmtId="169" formatCode="0.00000%"/>
    <numFmt numFmtId="170" formatCode="_(&quot;R$&quot;* #,##0.00_);_(&quot;R$&quot;* \(#,##0.00\);_(&quot;R$&quot;* &quot;-&quot;??_);_(@_)"/>
    <numFmt numFmtId="171" formatCode="_([$R$ -416]* #,##0.00_);_([$R$ -416]* \(#,##0.00\);_([$R$ -416]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u/>
      <sz val="10"/>
      <color theme="10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3" fillId="0" borderId="0">
      <protection locked="0"/>
    </xf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0" borderId="0" applyNumberFormat="0" applyFill="0" applyBorder="0" applyAlignment="0" applyProtection="0">
      <protection locked="0"/>
    </xf>
    <xf numFmtId="171" fontId="6" fillId="0" borderId="0"/>
    <xf numFmtId="0" fontId="6" fillId="0" borderId="0">
      <protection locked="0"/>
    </xf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3" fillId="0" borderId="1" applyNumberFormat="0" applyFont="0" applyFill="0" applyAlignment="0" applyProtection="0">
      <alignment horizontal="center" vertical="center" wrapText="1"/>
    </xf>
  </cellStyleXfs>
  <cellXfs count="13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0" fontId="7" fillId="0" borderId="0" xfId="2" applyNumberFormat="1" applyFont="1" applyAlignment="1">
      <alignment vertical="center"/>
    </xf>
    <xf numFmtId="0" fontId="7" fillId="0" borderId="0" xfId="0" applyFont="1"/>
    <xf numFmtId="0" fontId="5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Continuous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/>
    <xf numFmtId="164" fontId="10" fillId="4" borderId="1" xfId="0" applyNumberFormat="1" applyFont="1" applyFill="1" applyBorder="1" applyAlignment="1">
      <alignment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/>
    <xf numFmtId="10" fontId="4" fillId="2" borderId="1" xfId="2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10" fontId="7" fillId="0" borderId="1" xfId="2" applyNumberFormat="1" applyFont="1" applyBorder="1" applyAlignment="1">
      <alignment horizontal="right" vertical="center"/>
    </xf>
    <xf numFmtId="166" fontId="7" fillId="4" borderId="1" xfId="0" applyNumberFormat="1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166" fontId="4" fillId="4" borderId="1" xfId="0" applyNumberFormat="1" applyFont="1" applyFill="1" applyBorder="1" applyAlignment="1" applyProtection="1">
      <alignment vertical="center"/>
      <protection locked="0"/>
    </xf>
    <xf numFmtId="10" fontId="7" fillId="0" borderId="1" xfId="2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7" fontId="14" fillId="0" borderId="1" xfId="2" applyNumberFormat="1" applyFont="1" applyBorder="1" applyAlignment="1">
      <alignment vertical="center"/>
    </xf>
    <xf numFmtId="166" fontId="4" fillId="6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7" fillId="2" borderId="1" xfId="0" applyFont="1" applyFill="1" applyBorder="1" applyAlignment="1">
      <alignment vertical="center"/>
    </xf>
    <xf numFmtId="166" fontId="7" fillId="4" borderId="1" xfId="3" applyNumberFormat="1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168" fontId="7" fillId="0" borderId="0" xfId="0" applyNumberFormat="1" applyFont="1"/>
    <xf numFmtId="0" fontId="12" fillId="5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9" fontId="7" fillId="0" borderId="1" xfId="2" applyNumberFormat="1" applyFont="1" applyBorder="1" applyAlignment="1" applyProtection="1">
      <alignment vertical="center"/>
      <protection hidden="1"/>
    </xf>
    <xf numFmtId="166" fontId="7" fillId="0" borderId="1" xfId="0" applyNumberFormat="1" applyFont="1" applyBorder="1" applyAlignment="1">
      <alignment vertical="center"/>
    </xf>
    <xf numFmtId="169" fontId="4" fillId="4" borderId="1" xfId="2" applyNumberFormat="1" applyFont="1" applyFill="1" applyBorder="1" applyAlignment="1" applyProtection="1">
      <alignment horizontal="right" vertical="center"/>
      <protection locked="0"/>
    </xf>
    <xf numFmtId="169" fontId="7" fillId="0" borderId="1" xfId="2" applyNumberFormat="1" applyFont="1" applyBorder="1" applyAlignment="1">
      <alignment vertical="center"/>
    </xf>
    <xf numFmtId="0" fontId="13" fillId="7" borderId="1" xfId="0" applyFont="1" applyFill="1" applyBorder="1" applyAlignment="1">
      <alignment horizontal="right" vertical="center"/>
    </xf>
    <xf numFmtId="169" fontId="14" fillId="7" borderId="1" xfId="2" applyNumberFormat="1" applyFont="1" applyFill="1" applyBorder="1" applyAlignment="1" applyProtection="1">
      <alignment vertical="center"/>
      <protection hidden="1"/>
    </xf>
    <xf numFmtId="166" fontId="14" fillId="7" borderId="1" xfId="2" applyNumberFormat="1" applyFont="1" applyFill="1" applyBorder="1" applyAlignment="1" applyProtection="1">
      <alignment vertical="center"/>
      <protection hidden="1"/>
    </xf>
    <xf numFmtId="0" fontId="16" fillId="0" borderId="0" xfId="0" applyFont="1"/>
    <xf numFmtId="169" fontId="16" fillId="0" borderId="0" xfId="0" applyNumberFormat="1" applyFont="1"/>
    <xf numFmtId="10" fontId="4" fillId="0" borderId="1" xfId="2" applyNumberFormat="1" applyFont="1" applyBorder="1" applyAlignment="1" applyProtection="1">
      <alignment horizontal="center" vertical="center"/>
      <protection hidden="1"/>
    </xf>
    <xf numFmtId="166" fontId="4" fillId="0" borderId="1" xfId="0" applyNumberFormat="1" applyFont="1" applyBorder="1" applyAlignment="1" applyProtection="1">
      <alignment horizontal="center" vertical="center"/>
      <protection hidden="1"/>
    </xf>
    <xf numFmtId="169" fontId="7" fillId="4" borderId="1" xfId="2" applyNumberFormat="1" applyFont="1" applyFill="1" applyBorder="1" applyAlignment="1" applyProtection="1">
      <alignment vertical="center"/>
      <protection hidden="1"/>
    </xf>
    <xf numFmtId="0" fontId="4" fillId="0" borderId="1" xfId="0" applyFont="1" applyBorder="1" applyAlignment="1">
      <alignment horizontal="left" vertical="center"/>
    </xf>
    <xf numFmtId="166" fontId="7" fillId="4" borderId="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horizontal="center"/>
    </xf>
    <xf numFmtId="10" fontId="7" fillId="4" borderId="1" xfId="2" applyNumberFormat="1" applyFont="1" applyFill="1" applyBorder="1" applyAlignment="1" applyProtection="1">
      <alignment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13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69" fontId="7" fillId="0" borderId="1" xfId="2" applyNumberFormat="1" applyFont="1" applyFill="1" applyBorder="1" applyAlignment="1" applyProtection="1">
      <alignment vertical="center"/>
      <protection hidden="1"/>
    </xf>
    <xf numFmtId="0" fontId="7" fillId="0" borderId="1" xfId="0" applyFont="1" applyBorder="1" applyAlignment="1">
      <alignment wrapText="1"/>
    </xf>
    <xf numFmtId="169" fontId="7" fillId="0" borderId="1" xfId="2" applyNumberFormat="1" applyFont="1" applyFill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169" fontId="7" fillId="0" borderId="1" xfId="2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43" fontId="7" fillId="0" borderId="0" xfId="0" applyNumberFormat="1" applyFont="1"/>
    <xf numFmtId="166" fontId="7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169" fontId="4" fillId="0" borderId="1" xfId="2" applyNumberFormat="1" applyFont="1" applyFill="1" applyBorder="1" applyAlignment="1" applyProtection="1">
      <alignment vertical="center"/>
      <protection hidden="1"/>
    </xf>
    <xf numFmtId="10" fontId="14" fillId="7" borderId="1" xfId="2" applyNumberFormat="1" applyFont="1" applyFill="1" applyBorder="1" applyAlignment="1" applyProtection="1">
      <alignment vertical="center"/>
      <protection hidden="1"/>
    </xf>
    <xf numFmtId="0" fontId="12" fillId="5" borderId="1" xfId="0" applyFont="1" applyFill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center" vertical="center"/>
    </xf>
    <xf numFmtId="10" fontId="7" fillId="0" borderId="1" xfId="2" applyNumberFormat="1" applyFont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left" vertical="center"/>
    </xf>
    <xf numFmtId="10" fontId="4" fillId="6" borderId="1" xfId="2" applyNumberFormat="1" applyFont="1" applyFill="1" applyBorder="1" applyAlignment="1" applyProtection="1">
      <alignment vertical="center"/>
      <protection hidden="1"/>
    </xf>
    <xf numFmtId="166" fontId="4" fillId="6" borderId="1" xfId="2" applyNumberFormat="1" applyFont="1" applyFill="1" applyBorder="1" applyAlignment="1" applyProtection="1">
      <alignment vertical="center"/>
      <protection hidden="1"/>
    </xf>
    <xf numFmtId="10" fontId="14" fillId="6" borderId="1" xfId="2" applyNumberFormat="1" applyFont="1" applyFill="1" applyBorder="1" applyAlignment="1" applyProtection="1">
      <alignment vertical="center"/>
      <protection hidden="1"/>
    </xf>
    <xf numFmtId="166" fontId="14" fillId="6" borderId="1" xfId="2" applyNumberFormat="1" applyFont="1" applyFill="1" applyBorder="1" applyAlignment="1" applyProtection="1">
      <alignment vertical="center"/>
      <protection hidden="1"/>
    </xf>
    <xf numFmtId="0" fontId="13" fillId="0" borderId="1" xfId="0" applyFont="1" applyBorder="1" applyAlignment="1">
      <alignment horizontal="right" vertical="center"/>
    </xf>
    <xf numFmtId="10" fontId="14" fillId="0" borderId="1" xfId="2" applyNumberFormat="1" applyFont="1" applyBorder="1" applyAlignment="1" applyProtection="1">
      <alignment vertical="center"/>
      <protection hidden="1"/>
    </xf>
    <xf numFmtId="166" fontId="14" fillId="0" borderId="1" xfId="2" applyNumberFormat="1" applyFont="1" applyBorder="1" applyAlignment="1" applyProtection="1">
      <alignment vertical="center"/>
      <protection hidden="1"/>
    </xf>
    <xf numFmtId="0" fontId="13" fillId="7" borderId="1" xfId="0" applyFont="1" applyFill="1" applyBorder="1" applyAlignment="1" applyProtection="1">
      <alignment vertical="center"/>
      <protection hidden="1"/>
    </xf>
    <xf numFmtId="168" fontId="4" fillId="6" borderId="1" xfId="2" applyNumberFormat="1" applyFont="1" applyFill="1" applyBorder="1" applyAlignment="1" applyProtection="1">
      <alignment vertical="center"/>
      <protection hidden="1"/>
    </xf>
    <xf numFmtId="0" fontId="1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0" fontId="4" fillId="6" borderId="1" xfId="2" applyNumberFormat="1" applyFont="1" applyFill="1" applyBorder="1" applyAlignment="1" applyProtection="1">
      <alignment vertical="center"/>
      <protection locked="0"/>
    </xf>
    <xf numFmtId="170" fontId="7" fillId="0" borderId="0" xfId="1" applyFont="1"/>
    <xf numFmtId="0" fontId="4" fillId="0" borderId="1" xfId="0" applyFont="1" applyBorder="1"/>
    <xf numFmtId="168" fontId="7" fillId="0" borderId="0" xfId="3" applyNumberFormat="1" applyFont="1"/>
    <xf numFmtId="0" fontId="13" fillId="0" borderId="2" xfId="0" applyFont="1" applyBorder="1" applyAlignment="1">
      <alignment horizontal="center" vertical="center"/>
    </xf>
    <xf numFmtId="166" fontId="4" fillId="0" borderId="1" xfId="3" applyNumberFormat="1" applyFont="1" applyBorder="1" applyAlignment="1">
      <alignment vertical="center"/>
    </xf>
    <xf numFmtId="0" fontId="7" fillId="0" borderId="1" xfId="0" applyFont="1" applyBorder="1"/>
    <xf numFmtId="10" fontId="7" fillId="6" borderId="1" xfId="2" applyNumberFormat="1" applyFont="1" applyFill="1" applyBorder="1" applyAlignment="1" applyProtection="1">
      <alignment vertical="center"/>
      <protection hidden="1"/>
    </xf>
    <xf numFmtId="166" fontId="7" fillId="0" borderId="1" xfId="3" applyNumberFormat="1" applyFont="1" applyBorder="1" applyAlignment="1">
      <alignment vertical="center"/>
    </xf>
    <xf numFmtId="10" fontId="7" fillId="6" borderId="1" xfId="2" applyNumberFormat="1" applyFont="1" applyFill="1" applyBorder="1" applyProtection="1">
      <protection hidden="1"/>
    </xf>
    <xf numFmtId="0" fontId="14" fillId="0" borderId="1" xfId="0" applyFont="1" applyBorder="1" applyAlignment="1">
      <alignment vertical="center" wrapText="1"/>
    </xf>
    <xf numFmtId="166" fontId="14" fillId="7" borderId="1" xfId="0" applyNumberFormat="1" applyFont="1" applyFill="1" applyBorder="1" applyAlignment="1">
      <alignment vertical="center"/>
    </xf>
    <xf numFmtId="0" fontId="17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6" fillId="0" borderId="1" xfId="1" applyNumberFormat="1" applyFont="1" applyBorder="1" applyAlignment="1" applyProtection="1">
      <alignment horizontal="center" vertical="center"/>
      <protection hidden="1"/>
    </xf>
    <xf numFmtId="4" fontId="14" fillId="4" borderId="1" xfId="0" applyNumberFormat="1" applyFont="1" applyFill="1" applyBorder="1" applyAlignment="1" applyProtection="1">
      <alignment vertical="center"/>
      <protection locked="0" hidden="1"/>
    </xf>
    <xf numFmtId="10" fontId="7" fillId="0" borderId="0" xfId="2" applyNumberFormat="1" applyFont="1"/>
    <xf numFmtId="0" fontId="20" fillId="8" borderId="4" xfId="0" applyFont="1" applyFill="1" applyBorder="1" applyAlignment="1">
      <alignment horizontal="centerContinuous"/>
    </xf>
    <xf numFmtId="0" fontId="20" fillId="8" borderId="5" xfId="0" applyFont="1" applyFill="1" applyBorder="1" applyAlignment="1">
      <alignment horizontal="centerContinuous"/>
    </xf>
    <xf numFmtId="0" fontId="20" fillId="8" borderId="6" xfId="0" applyFont="1" applyFill="1" applyBorder="1" applyAlignment="1">
      <alignment horizontal="centerContinuous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7" borderId="4" xfId="0" applyFont="1" applyFill="1" applyBorder="1"/>
    <xf numFmtId="0" fontId="22" fillId="7" borderId="6" xfId="0" applyFont="1" applyFill="1" applyBorder="1"/>
    <xf numFmtId="0" fontId="21" fillId="0" borderId="4" xfId="0" applyFont="1" applyBorder="1" applyAlignment="1">
      <alignment horizontal="center"/>
    </xf>
    <xf numFmtId="0" fontId="21" fillId="0" borderId="6" xfId="0" applyFont="1" applyBorder="1" applyAlignment="1">
      <alignment horizontal="centerContinuous"/>
    </xf>
    <xf numFmtId="170" fontId="0" fillId="0" borderId="1" xfId="1" applyFont="1" applyBorder="1" applyAlignment="1">
      <alignment horizontal="center"/>
    </xf>
    <xf numFmtId="170" fontId="21" fillId="0" borderId="1" xfId="1" applyFont="1" applyBorder="1"/>
    <xf numFmtId="170" fontId="21" fillId="0" borderId="6" xfId="1" applyFont="1" applyBorder="1"/>
    <xf numFmtId="0" fontId="21" fillId="0" borderId="1" xfId="0" applyFont="1" applyBorder="1" applyAlignment="1">
      <alignment horizontal="centerContinuous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left"/>
    </xf>
    <xf numFmtId="0" fontId="7" fillId="4" borderId="1" xfId="0" applyFont="1" applyFill="1" applyBorder="1" applyAlignment="1">
      <alignment vertical="center"/>
    </xf>
    <xf numFmtId="0" fontId="22" fillId="7" borderId="1" xfId="0" applyFont="1" applyFill="1" applyBorder="1"/>
    <xf numFmtId="43" fontId="7" fillId="0" borderId="0" xfId="0" applyNumberFormat="1" applyFont="1" applyAlignment="1">
      <alignment horizontal="right"/>
    </xf>
    <xf numFmtId="166" fontId="7" fillId="3" borderId="1" xfId="0" applyNumberFormat="1" applyFont="1" applyFill="1" applyBorder="1" applyAlignment="1" applyProtection="1">
      <alignment vertical="center"/>
      <protection locked="0"/>
    </xf>
    <xf numFmtId="169" fontId="7" fillId="3" borderId="1" xfId="2" applyNumberFormat="1" applyFont="1" applyFill="1" applyBorder="1" applyAlignment="1" applyProtection="1">
      <alignment vertical="center"/>
      <protection hidden="1"/>
    </xf>
    <xf numFmtId="169" fontId="4" fillId="3" borderId="1" xfId="2" applyNumberFormat="1" applyFont="1" applyFill="1" applyBorder="1" applyAlignment="1" applyProtection="1">
      <alignment vertical="center"/>
      <protection hidden="1"/>
    </xf>
    <xf numFmtId="166" fontId="4" fillId="3" borderId="1" xfId="0" applyNumberFormat="1" applyFont="1" applyFill="1" applyBorder="1" applyAlignment="1">
      <alignment vertical="center"/>
    </xf>
    <xf numFmtId="166" fontId="7" fillId="3" borderId="1" xfId="0" applyNumberFormat="1" applyFont="1" applyFill="1" applyBorder="1" applyAlignment="1" applyProtection="1">
      <alignment vertical="center"/>
      <protection hidden="1"/>
    </xf>
    <xf numFmtId="10" fontId="4" fillId="3" borderId="1" xfId="2" applyNumberFormat="1" applyFont="1" applyFill="1" applyBorder="1" applyAlignment="1" applyProtection="1">
      <alignment vertical="center"/>
      <protection hidden="1"/>
    </xf>
    <xf numFmtId="166" fontId="4" fillId="3" borderId="1" xfId="3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Continuous" vertical="center"/>
    </xf>
  </cellXfs>
  <cellStyles count="17">
    <cellStyle name="BORDAS" xfId="16" xr:uid="{00000000-0005-0000-0000-000000000000}"/>
    <cellStyle name="Hiperlink 2" xfId="7" xr:uid="{00000000-0005-0000-0000-000001000000}"/>
    <cellStyle name="Moeda" xfId="1" builtinId="4"/>
    <cellStyle name="Moeda 2" xfId="13" xr:uid="{00000000-0005-0000-0000-000003000000}"/>
    <cellStyle name="Moeda 3" xfId="15" xr:uid="{00000000-0005-0000-0000-000004000000}"/>
    <cellStyle name="Moeda 4" xfId="6" xr:uid="{00000000-0005-0000-0000-000005000000}"/>
    <cellStyle name="Normal" xfId="0" builtinId="0"/>
    <cellStyle name="Normal 2" xfId="3" xr:uid="{00000000-0005-0000-0000-000007000000}"/>
    <cellStyle name="Normal 2 2" xfId="9" xr:uid="{00000000-0005-0000-0000-000008000000}"/>
    <cellStyle name="Normal 2 2 2" xfId="8" xr:uid="{00000000-0005-0000-0000-000009000000}"/>
    <cellStyle name="Normal 3" xfId="4" xr:uid="{00000000-0005-0000-0000-00000A000000}"/>
    <cellStyle name="Normal 4" xfId="11" xr:uid="{00000000-0005-0000-0000-00000B000000}"/>
    <cellStyle name="Normal 5" xfId="14" xr:uid="{00000000-0005-0000-0000-00000C000000}"/>
    <cellStyle name="Porcentagem" xfId="2" builtinId="5"/>
    <cellStyle name="Porcentagem 2" xfId="10" xr:uid="{00000000-0005-0000-0000-00000E000000}"/>
    <cellStyle name="Vírgula 2" xfId="5" xr:uid="{00000000-0005-0000-0000-000011000000}"/>
    <cellStyle name="Vírgula 3" xfId="1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7"/>
  <sheetViews>
    <sheetView showGridLines="0" workbookViewId="0">
      <selection activeCell="F20" sqref="F20"/>
    </sheetView>
  </sheetViews>
  <sheetFormatPr defaultColWidth="53.28515625" defaultRowHeight="12.75" x14ac:dyDescent="0.2"/>
  <cols>
    <col min="1" max="1" width="2" customWidth="1"/>
    <col min="2" max="2" width="9.85546875" customWidth="1"/>
    <col min="3" max="3" width="64.5703125" bestFit="1" customWidth="1"/>
    <col min="4" max="4" width="6.5703125" bestFit="1" customWidth="1"/>
    <col min="5" max="5" width="12.5703125" bestFit="1" customWidth="1"/>
    <col min="6" max="6" width="15.5703125" bestFit="1" customWidth="1"/>
    <col min="7" max="7" width="17.42578125" bestFit="1" customWidth="1"/>
    <col min="8" max="8" width="18.5703125" bestFit="1" customWidth="1"/>
  </cols>
  <sheetData>
    <row r="2" spans="2:8" ht="16.5" x14ac:dyDescent="0.25">
      <c r="B2" s="101" t="s">
        <v>141</v>
      </c>
      <c r="C2" s="102"/>
      <c r="D2" s="102"/>
      <c r="E2" s="102"/>
      <c r="F2" s="102"/>
      <c r="G2" s="103"/>
      <c r="H2" s="103"/>
    </row>
    <row r="3" spans="2:8" ht="44.25" customHeight="1" x14ac:dyDescent="0.2">
      <c r="B3" s="108" t="s">
        <v>99</v>
      </c>
      <c r="C3" s="109" t="s">
        <v>101</v>
      </c>
      <c r="D3" s="109" t="s">
        <v>100</v>
      </c>
      <c r="E3" s="110" t="s">
        <v>102</v>
      </c>
      <c r="F3" s="110" t="s">
        <v>103</v>
      </c>
      <c r="G3" s="110" t="s">
        <v>104</v>
      </c>
      <c r="H3" s="110" t="s">
        <v>138</v>
      </c>
    </row>
    <row r="4" spans="2:8" x14ac:dyDescent="0.2">
      <c r="B4" s="105" t="str">
        <f>'subitem 1.1'!$A$1</f>
        <v>1.1</v>
      </c>
      <c r="C4" s="120" t="s">
        <v>122</v>
      </c>
      <c r="D4" s="104">
        <v>1</v>
      </c>
      <c r="E4" s="115">
        <f>'subitem 1.1'!$D$91</f>
        <v>0</v>
      </c>
      <c r="F4" s="115">
        <f t="shared" ref="F4:F15" si="0">D4*E4</f>
        <v>0</v>
      </c>
      <c r="G4" s="115">
        <f>F4*12</f>
        <v>0</v>
      </c>
      <c r="H4" s="115">
        <f>F4*24</f>
        <v>0</v>
      </c>
    </row>
    <row r="5" spans="2:8" x14ac:dyDescent="0.2">
      <c r="B5" s="105" t="str">
        <f>'subitem 1.2'!$A$1</f>
        <v>1.2</v>
      </c>
      <c r="C5" s="120" t="s">
        <v>123</v>
      </c>
      <c r="D5" s="104">
        <v>1</v>
      </c>
      <c r="E5" s="115">
        <f>'subitem 1.2'!$D$91</f>
        <v>0</v>
      </c>
      <c r="F5" s="115">
        <f t="shared" si="0"/>
        <v>0</v>
      </c>
      <c r="G5" s="115">
        <f t="shared" ref="G5:G15" si="1">F5*12</f>
        <v>0</v>
      </c>
      <c r="H5" s="115">
        <f t="shared" ref="H5:H15" si="2">F5*24</f>
        <v>0</v>
      </c>
    </row>
    <row r="6" spans="2:8" x14ac:dyDescent="0.2">
      <c r="B6" s="105" t="str">
        <f>'subitem 1.3'!$A$1</f>
        <v>1.3</v>
      </c>
      <c r="C6" s="120" t="s">
        <v>124</v>
      </c>
      <c r="D6" s="104">
        <v>1</v>
      </c>
      <c r="E6" s="115">
        <f>'subitem 1.3'!$D$91</f>
        <v>0</v>
      </c>
      <c r="F6" s="115">
        <f t="shared" si="0"/>
        <v>0</v>
      </c>
      <c r="G6" s="115">
        <f t="shared" si="1"/>
        <v>0</v>
      </c>
      <c r="H6" s="115">
        <f t="shared" si="2"/>
        <v>0</v>
      </c>
    </row>
    <row r="7" spans="2:8" x14ac:dyDescent="0.2">
      <c r="B7" s="105" t="str">
        <f>'subitem 1.4'!$A$1</f>
        <v>1.4</v>
      </c>
      <c r="C7" s="120" t="s">
        <v>125</v>
      </c>
      <c r="D7" s="104">
        <v>1</v>
      </c>
      <c r="E7" s="115">
        <f>'subitem 1.4'!$D$91</f>
        <v>0</v>
      </c>
      <c r="F7" s="115">
        <f t="shared" si="0"/>
        <v>0</v>
      </c>
      <c r="G7" s="115">
        <f t="shared" si="1"/>
        <v>0</v>
      </c>
      <c r="H7" s="115">
        <f t="shared" si="2"/>
        <v>0</v>
      </c>
    </row>
    <row r="8" spans="2:8" x14ac:dyDescent="0.2">
      <c r="B8" s="105" t="str">
        <f>'subitem 1.5'!$A$1</f>
        <v>1.5</v>
      </c>
      <c r="C8" s="120" t="s">
        <v>126</v>
      </c>
      <c r="D8" s="104">
        <v>1</v>
      </c>
      <c r="E8" s="115">
        <f>'subitem 1.5'!$D$91</f>
        <v>0</v>
      </c>
      <c r="F8" s="115">
        <f t="shared" si="0"/>
        <v>0</v>
      </c>
      <c r="G8" s="115">
        <f t="shared" si="1"/>
        <v>0</v>
      </c>
      <c r="H8" s="115">
        <f t="shared" si="2"/>
        <v>0</v>
      </c>
    </row>
    <row r="9" spans="2:8" x14ac:dyDescent="0.2">
      <c r="B9" s="105" t="str">
        <f>'subitem 1.6'!$A$1</f>
        <v>1.6</v>
      </c>
      <c r="C9" s="120" t="s">
        <v>127</v>
      </c>
      <c r="D9" s="104">
        <v>1</v>
      </c>
      <c r="E9" s="115">
        <f>'subitem 1.6'!$D$91</f>
        <v>0</v>
      </c>
      <c r="F9" s="115">
        <f t="shared" si="0"/>
        <v>0</v>
      </c>
      <c r="G9" s="115">
        <f t="shared" si="1"/>
        <v>0</v>
      </c>
      <c r="H9" s="115">
        <f t="shared" si="2"/>
        <v>0</v>
      </c>
    </row>
    <row r="10" spans="2:8" x14ac:dyDescent="0.2">
      <c r="B10" s="105" t="str">
        <f>'subitem 1.7'!$A$1</f>
        <v>1.7</v>
      </c>
      <c r="C10" s="120" t="s">
        <v>128</v>
      </c>
      <c r="D10" s="104">
        <v>1</v>
      </c>
      <c r="E10" s="115">
        <f>'subitem 1.7'!$D$91</f>
        <v>0</v>
      </c>
      <c r="F10" s="115">
        <f t="shared" si="0"/>
        <v>0</v>
      </c>
      <c r="G10" s="115">
        <f t="shared" si="1"/>
        <v>0</v>
      </c>
      <c r="H10" s="115">
        <f t="shared" si="2"/>
        <v>0</v>
      </c>
    </row>
    <row r="11" spans="2:8" x14ac:dyDescent="0.2">
      <c r="B11" s="105" t="str">
        <f>'subitem 1.8 - Férias'!$A$1</f>
        <v>1.8</v>
      </c>
      <c r="C11" s="120" t="s">
        <v>129</v>
      </c>
      <c r="D11" s="104">
        <v>2</v>
      </c>
      <c r="E11" s="115">
        <f>'subitem 1.8 - Férias'!$D$91</f>
        <v>0</v>
      </c>
      <c r="F11" s="115">
        <f t="shared" si="0"/>
        <v>0</v>
      </c>
      <c r="G11" s="115">
        <f t="shared" si="1"/>
        <v>0</v>
      </c>
      <c r="H11" s="115">
        <f t="shared" si="2"/>
        <v>0</v>
      </c>
    </row>
    <row r="12" spans="2:8" x14ac:dyDescent="0.2">
      <c r="B12" s="105" t="str">
        <f>'subitem 1.9'!$A$1</f>
        <v>1.9</v>
      </c>
      <c r="C12" s="120" t="s">
        <v>130</v>
      </c>
      <c r="D12" s="104">
        <v>5</v>
      </c>
      <c r="E12" s="115">
        <f>'subitem 1.9'!$D$91</f>
        <v>0</v>
      </c>
      <c r="F12" s="115">
        <f t="shared" si="0"/>
        <v>0</v>
      </c>
      <c r="G12" s="115">
        <f t="shared" si="1"/>
        <v>0</v>
      </c>
      <c r="H12" s="115">
        <f t="shared" si="2"/>
        <v>0</v>
      </c>
    </row>
    <row r="13" spans="2:8" x14ac:dyDescent="0.2">
      <c r="B13" s="105" t="str">
        <f>'subitem 1.9.1 - Férias'!$A$1</f>
        <v>1.9.1</v>
      </c>
      <c r="C13" s="120" t="s">
        <v>130</v>
      </c>
      <c r="D13" s="104">
        <v>1</v>
      </c>
      <c r="E13" s="115">
        <f>'subitem 1.9.1 - Férias'!$D$91</f>
        <v>0</v>
      </c>
      <c r="F13" s="115">
        <f t="shared" si="0"/>
        <v>0</v>
      </c>
      <c r="G13" s="115">
        <f t="shared" si="1"/>
        <v>0</v>
      </c>
      <c r="H13" s="115">
        <f t="shared" si="2"/>
        <v>0</v>
      </c>
    </row>
    <row r="14" spans="2:8" x14ac:dyDescent="0.2">
      <c r="B14" s="105" t="str">
        <f>'subitem 1.10'!$A$1</f>
        <v>1.10</v>
      </c>
      <c r="C14" s="120" t="s">
        <v>131</v>
      </c>
      <c r="D14" s="104">
        <v>5</v>
      </c>
      <c r="E14" s="115">
        <f>'subitem 1.10'!$D$91</f>
        <v>0</v>
      </c>
      <c r="F14" s="115">
        <f t="shared" si="0"/>
        <v>0</v>
      </c>
      <c r="G14" s="115">
        <f t="shared" si="1"/>
        <v>0</v>
      </c>
      <c r="H14" s="115">
        <f t="shared" si="2"/>
        <v>0</v>
      </c>
    </row>
    <row r="15" spans="2:8" x14ac:dyDescent="0.2">
      <c r="B15" s="105" t="str">
        <f>'subitem 1.10.1 - Férias'!$A$1</f>
        <v>1.10.1</v>
      </c>
      <c r="C15" s="120" t="s">
        <v>131</v>
      </c>
      <c r="D15" s="104">
        <v>1</v>
      </c>
      <c r="E15" s="115">
        <f>'subitem 1.10.1 - Férias'!$D$91</f>
        <v>0</v>
      </c>
      <c r="F15" s="115">
        <f t="shared" si="0"/>
        <v>0</v>
      </c>
      <c r="G15" s="115">
        <f t="shared" si="1"/>
        <v>0</v>
      </c>
      <c r="H15" s="115">
        <f t="shared" si="2"/>
        <v>0</v>
      </c>
    </row>
    <row r="16" spans="2:8" ht="15" x14ac:dyDescent="0.25">
      <c r="B16" s="106">
        <v>1</v>
      </c>
      <c r="C16" s="107" t="s">
        <v>112</v>
      </c>
      <c r="D16" s="113">
        <f>SUM(D4:D15)</f>
        <v>21</v>
      </c>
      <c r="E16" s="122"/>
      <c r="F16" s="116">
        <f>SUM(F4:F15)</f>
        <v>0</v>
      </c>
      <c r="G16" s="116">
        <f>SUM(G4:G15)</f>
        <v>0</v>
      </c>
      <c r="H16" s="116">
        <f>SUM(H4:H15)</f>
        <v>0</v>
      </c>
    </row>
    <row r="17" spans="2:8" ht="15" x14ac:dyDescent="0.25">
      <c r="B17" s="118" t="s">
        <v>121</v>
      </c>
      <c r="C17" s="114"/>
      <c r="D17" s="111"/>
      <c r="E17" s="112"/>
      <c r="F17" s="117">
        <f>SUM(F16:F16)</f>
        <v>0</v>
      </c>
      <c r="G17" s="117">
        <f>SUM(G16:G16)</f>
        <v>0</v>
      </c>
      <c r="H17" s="117">
        <f>SUM(H16:H16)</f>
        <v>0</v>
      </c>
    </row>
  </sheetData>
  <pageMargins left="0.51181102362204722" right="0.51181102362204722" top="0.78740157480314965" bottom="0.78740157480314965" header="0.31496062992125984" footer="0.31496062992125984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115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Ofício'!C12</f>
        <v>Analista de suporte computacional (Pleno)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AFA6-2CA5-4C3B-8D2A-C4FB8356022C}">
  <sheetPr>
    <tabColor theme="5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132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Ofício'!C13</f>
        <v>Analista de suporte computacional (Pleno)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139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134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f>ROUND((1/12),7)</f>
        <v>8.3333299999999999E-2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0.11722229999999999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3.1415600000000002E-2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0.14863789999999999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0.14863789999999999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0.5813876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82:A83"/>
    <mergeCell ref="A50:B50"/>
    <mergeCell ref="A51:A56"/>
    <mergeCell ref="A57:B57"/>
    <mergeCell ref="A58:A66"/>
    <mergeCell ref="A67:B67"/>
    <mergeCell ref="A77:B77"/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116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Ofício'!C14</f>
        <v>Analista de suporte computacional (Sênior)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7EA8-FB84-4797-AB0C-18AA74AAD74C}">
  <sheetPr>
    <tabColor theme="5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133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Ofício'!C15</f>
        <v>Analista de suporte computacional (Sênior)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139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134</v>
      </c>
      <c r="C17" s="16"/>
      <c r="D17" s="26"/>
    </row>
    <row r="18" spans="1:8" ht="13.5" customHeight="1" x14ac:dyDescent="0.2">
      <c r="A18" s="134"/>
      <c r="B18" s="15" t="s">
        <v>119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f>ROUND((1/12),7)</f>
        <v>8.3333299999999999E-2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0.11722229999999999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3.1415600000000002E-2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0.14863789999999999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0.14863789999999999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0.5813876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82:A83"/>
    <mergeCell ref="A50:B50"/>
    <mergeCell ref="A51:A56"/>
    <mergeCell ref="A57:B57"/>
    <mergeCell ref="A58:A66"/>
    <mergeCell ref="A67:B67"/>
    <mergeCell ref="A77:B77"/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H93"/>
  <sheetViews>
    <sheetView tabSelected="1"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105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Ofício'!C4</f>
        <v>Gerente de ApoioOperacional à Infraestrutura de TI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 t="shared" ref="D32:D39" si="0"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si="0"/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82:A83"/>
    <mergeCell ref="A50:B50"/>
    <mergeCell ref="A51:A56"/>
    <mergeCell ref="A57:B57"/>
    <mergeCell ref="A58:A66"/>
    <mergeCell ref="A67:B67"/>
    <mergeCell ref="A77:B77"/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A1:H93"/>
  <sheetViews>
    <sheetView topLeftCell="B1"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106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Ofício'!C5</f>
        <v>Administrador de banco de dados (Pleno)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idden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107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Ofício'!C6</f>
        <v>Administrador de banco de dados (Sênior)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108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Ofício'!C7</f>
        <v>Administrador de sistemas operacionais (Pleno)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109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Ofício'!C8</f>
        <v>Administrador de sistemas operacionais (Sênior)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H93"/>
  <sheetViews>
    <sheetView topLeftCell="B1"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110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Ofício'!C9</f>
        <v>Analista de redes e de comunicação de dados (Pleno)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  <pageSetUpPr fitToPage="1"/>
  </sheetPr>
  <dimension ref="A1:H93"/>
  <sheetViews>
    <sheetView workbookViewId="0">
      <selection activeCell="B3" sqref="B3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4" ht="33.75" customHeight="1" x14ac:dyDescent="0.2">
      <c r="A1" s="1" t="s">
        <v>111</v>
      </c>
      <c r="B1" s="2" t="s">
        <v>0</v>
      </c>
      <c r="C1" s="3"/>
    </row>
    <row r="2" spans="1:4" ht="21" customHeight="1" x14ac:dyDescent="0.2">
      <c r="A2" s="5" t="s">
        <v>1</v>
      </c>
      <c r="B2" s="138" t="str">
        <f>'Resumo Ofício'!C10</f>
        <v>Analista de redes e de comunicação de dados (Sênior)</v>
      </c>
      <c r="C2" s="6"/>
      <c r="D2" s="6"/>
    </row>
    <row r="3" spans="1:4" ht="21" customHeight="1" x14ac:dyDescent="0.2">
      <c r="A3" s="5" t="s">
        <v>117</v>
      </c>
      <c r="B3" s="6"/>
      <c r="C3" s="6"/>
      <c r="D3" s="6"/>
    </row>
    <row r="4" spans="1:4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4" s="11" customFormat="1" ht="21.75" customHeight="1" x14ac:dyDescent="0.2">
      <c r="A5" s="8"/>
      <c r="B5" s="9"/>
      <c r="C5" s="9"/>
      <c r="D5" s="10" t="s">
        <v>4</v>
      </c>
    </row>
    <row r="6" spans="1:4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4" s="14" customFormat="1" ht="11.45" customHeight="1" x14ac:dyDescent="0.2">
      <c r="A7" s="133"/>
      <c r="B7" s="15" t="s">
        <v>8</v>
      </c>
      <c r="C7" s="16"/>
      <c r="D7" s="17"/>
    </row>
    <row r="8" spans="1:4" s="14" customFormat="1" x14ac:dyDescent="0.2">
      <c r="A8" s="133"/>
      <c r="B8" s="18" t="s">
        <v>9</v>
      </c>
      <c r="C8" s="16"/>
      <c r="D8" s="19"/>
    </row>
    <row r="9" spans="1:4" s="14" customFormat="1" ht="11.45" customHeight="1" x14ac:dyDescent="0.2">
      <c r="A9" s="133"/>
      <c r="B9" s="15" t="s">
        <v>10</v>
      </c>
      <c r="C9" s="20"/>
      <c r="D9" s="17"/>
    </row>
    <row r="10" spans="1:4" s="14" customFormat="1" ht="11.45" customHeight="1" x14ac:dyDescent="0.2">
      <c r="A10" s="133"/>
      <c r="B10" s="15" t="s">
        <v>11</v>
      </c>
      <c r="C10" s="20"/>
      <c r="D10" s="17"/>
    </row>
    <row r="11" spans="1:4" s="14" customFormat="1" ht="11.45" customHeight="1" x14ac:dyDescent="0.2">
      <c r="A11" s="133"/>
      <c r="B11" s="15" t="s">
        <v>12</v>
      </c>
      <c r="C11" s="20"/>
      <c r="D11" s="17"/>
    </row>
    <row r="12" spans="1:4" s="14" customFormat="1" ht="11.45" customHeight="1" x14ac:dyDescent="0.2">
      <c r="A12" s="133"/>
      <c r="B12" s="15" t="s">
        <v>13</v>
      </c>
      <c r="C12" s="20"/>
      <c r="D12" s="17"/>
    </row>
    <row r="13" spans="1:4" s="14" customFormat="1" ht="11.45" customHeight="1" x14ac:dyDescent="0.2">
      <c r="A13" s="133"/>
      <c r="B13" s="15" t="s">
        <v>14</v>
      </c>
      <c r="C13" s="20"/>
      <c r="D13" s="17"/>
    </row>
    <row r="14" spans="1:4" s="14" customFormat="1" ht="11.45" customHeight="1" x14ac:dyDescent="0.2">
      <c r="A14" s="133"/>
      <c r="B14" s="15" t="s">
        <v>15</v>
      </c>
      <c r="C14" s="20"/>
      <c r="D14" s="17"/>
    </row>
    <row r="15" spans="1:4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4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120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v>0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3.3888999999999996E-2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9.0822999999999997E-3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4.2971299999999997E-2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4.2971299999999997E-2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0.475721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H93"/>
  <sheetViews>
    <sheetView topLeftCell="B1" workbookViewId="0">
      <selection activeCell="B2" sqref="B2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100" customWidth="1"/>
    <col min="4" max="4" width="18.85546875" style="4" customWidth="1"/>
    <col min="5" max="5" width="2.7109375" style="4" customWidth="1"/>
    <col min="6" max="6" width="43.85546875" style="4" hidden="1" customWidth="1"/>
    <col min="7" max="7" width="5.5703125" style="4" hidden="1" customWidth="1"/>
    <col min="8" max="16384" width="11.42578125" style="4"/>
  </cols>
  <sheetData>
    <row r="1" spans="1:6" ht="33.75" customHeight="1" x14ac:dyDescent="0.2">
      <c r="A1" s="1" t="s">
        <v>114</v>
      </c>
      <c r="B1" s="2" t="s">
        <v>0</v>
      </c>
      <c r="C1" s="3"/>
    </row>
    <row r="2" spans="1:6" ht="21" customHeight="1" x14ac:dyDescent="0.2">
      <c r="A2" s="5" t="s">
        <v>1</v>
      </c>
      <c r="B2" s="138" t="str">
        <f>'Resumo Ofício'!C11</f>
        <v>Analista de suporte computacional (Júnior)</v>
      </c>
      <c r="C2" s="6"/>
      <c r="D2" s="6"/>
    </row>
    <row r="3" spans="1:6" ht="21" customHeight="1" x14ac:dyDescent="0.2">
      <c r="A3" s="5" t="s">
        <v>117</v>
      </c>
      <c r="B3" s="6"/>
      <c r="C3" s="6"/>
      <c r="D3" s="6"/>
    </row>
    <row r="4" spans="1:6" ht="21" customHeight="1" x14ac:dyDescent="0.2">
      <c r="A4" s="5" t="s">
        <v>2</v>
      </c>
      <c r="B4" s="119" t="s">
        <v>140</v>
      </c>
      <c r="C4" s="5" t="s">
        <v>3</v>
      </c>
      <c r="D4" s="7"/>
    </row>
    <row r="5" spans="1:6" s="11" customFormat="1" ht="21.75" customHeight="1" x14ac:dyDescent="0.2">
      <c r="A5" s="8"/>
      <c r="B5" s="9"/>
      <c r="C5" s="9"/>
      <c r="D5" s="10" t="s">
        <v>4</v>
      </c>
    </row>
    <row r="6" spans="1:6" s="14" customFormat="1" x14ac:dyDescent="0.2">
      <c r="A6" s="132" t="s">
        <v>5</v>
      </c>
      <c r="B6" s="132"/>
      <c r="C6" s="12" t="s">
        <v>6</v>
      </c>
      <c r="D6" s="13" t="s">
        <v>7</v>
      </c>
    </row>
    <row r="7" spans="1:6" s="14" customFormat="1" ht="11.45" customHeight="1" x14ac:dyDescent="0.2">
      <c r="A7" s="133"/>
      <c r="B7" s="15" t="s">
        <v>8</v>
      </c>
      <c r="C7" s="16"/>
      <c r="D7" s="17"/>
      <c r="F7" s="123"/>
    </row>
    <row r="8" spans="1:6" s="14" customFormat="1" x14ac:dyDescent="0.2">
      <c r="A8" s="133"/>
      <c r="B8" s="18" t="s">
        <v>9</v>
      </c>
      <c r="C8" s="16"/>
      <c r="D8" s="19"/>
    </row>
    <row r="9" spans="1:6" s="14" customFormat="1" ht="11.45" customHeight="1" x14ac:dyDescent="0.2">
      <c r="A9" s="133"/>
      <c r="B9" s="15" t="s">
        <v>10</v>
      </c>
      <c r="C9" s="20"/>
      <c r="D9" s="17"/>
    </row>
    <row r="10" spans="1:6" s="14" customFormat="1" ht="11.45" customHeight="1" x14ac:dyDescent="0.2">
      <c r="A10" s="133"/>
      <c r="B10" s="15" t="s">
        <v>11</v>
      </c>
      <c r="C10" s="20"/>
      <c r="D10" s="124">
        <f>D7/180*20%*8*15</f>
        <v>0</v>
      </c>
      <c r="F10" s="123"/>
    </row>
    <row r="11" spans="1:6" s="14" customFormat="1" ht="11.45" customHeight="1" x14ac:dyDescent="0.2">
      <c r="A11" s="133"/>
      <c r="B11" s="15" t="s">
        <v>12</v>
      </c>
      <c r="C11" s="20"/>
      <c r="D11" s="17"/>
      <c r="F11" s="123"/>
    </row>
    <row r="12" spans="1:6" s="14" customFormat="1" ht="11.45" customHeight="1" x14ac:dyDescent="0.2">
      <c r="A12" s="133"/>
      <c r="B12" s="15" t="s">
        <v>13</v>
      </c>
      <c r="C12" s="20"/>
      <c r="D12" s="17"/>
      <c r="F12" s="123"/>
    </row>
    <row r="13" spans="1:6" s="14" customFormat="1" ht="11.45" customHeight="1" x14ac:dyDescent="0.2">
      <c r="A13" s="133"/>
      <c r="B13" s="15" t="s">
        <v>14</v>
      </c>
      <c r="C13" s="20"/>
      <c r="D13" s="17"/>
      <c r="F13" s="123"/>
    </row>
    <row r="14" spans="1:6" s="14" customFormat="1" ht="11.45" customHeight="1" x14ac:dyDescent="0.2">
      <c r="A14" s="133"/>
      <c r="B14" s="15" t="s">
        <v>15</v>
      </c>
      <c r="C14" s="20"/>
      <c r="D14" s="17"/>
    </row>
    <row r="15" spans="1:6" s="24" customFormat="1" x14ac:dyDescent="0.2">
      <c r="A15" s="133"/>
      <c r="B15" s="21" t="s">
        <v>16</v>
      </c>
      <c r="C15" s="22"/>
      <c r="D15" s="23">
        <f>ROUND(SUM(D7:D14),2)</f>
        <v>0</v>
      </c>
    </row>
    <row r="16" spans="1:6" ht="13.5" customHeight="1" x14ac:dyDescent="0.2">
      <c r="A16" s="132" t="s">
        <v>17</v>
      </c>
      <c r="B16" s="132"/>
      <c r="C16" s="25"/>
      <c r="D16" s="25"/>
    </row>
    <row r="17" spans="1:8" ht="13.5" customHeight="1" x14ac:dyDescent="0.2">
      <c r="A17" s="134"/>
      <c r="B17" s="15" t="s">
        <v>134</v>
      </c>
      <c r="C17" s="16"/>
      <c r="D17" s="26"/>
    </row>
    <row r="18" spans="1:8" ht="13.5" customHeight="1" x14ac:dyDescent="0.2">
      <c r="A18" s="134"/>
      <c r="B18" s="15" t="s">
        <v>142</v>
      </c>
      <c r="C18" s="16"/>
      <c r="D18" s="17"/>
    </row>
    <row r="19" spans="1:8" ht="13.5" customHeight="1" x14ac:dyDescent="0.2">
      <c r="A19" s="134"/>
      <c r="B19" s="15" t="s">
        <v>137</v>
      </c>
      <c r="C19" s="16"/>
      <c r="D19" s="17"/>
    </row>
    <row r="20" spans="1:8" ht="13.5" customHeight="1" x14ac:dyDescent="0.2">
      <c r="A20" s="134"/>
      <c r="B20" s="15" t="s">
        <v>135</v>
      </c>
      <c r="C20" s="16"/>
      <c r="D20" s="17"/>
    </row>
    <row r="21" spans="1:8" ht="13.5" customHeight="1" x14ac:dyDescent="0.2">
      <c r="A21" s="134"/>
      <c r="B21" s="15" t="s">
        <v>136</v>
      </c>
      <c r="C21" s="16"/>
      <c r="D21" s="17"/>
    </row>
    <row r="22" spans="1:8" ht="13.5" customHeight="1" x14ac:dyDescent="0.2">
      <c r="A22" s="134"/>
      <c r="B22" s="15"/>
      <c r="C22" s="16"/>
      <c r="D22" s="17"/>
    </row>
    <row r="23" spans="1:8" ht="13.5" hidden="1" customHeight="1" x14ac:dyDescent="0.2">
      <c r="A23" s="134"/>
      <c r="B23" s="15"/>
      <c r="C23" s="16"/>
      <c r="D23" s="17"/>
    </row>
    <row r="24" spans="1:8" ht="13.5" customHeight="1" x14ac:dyDescent="0.2">
      <c r="A24" s="134"/>
      <c r="B24" s="21" t="s">
        <v>18</v>
      </c>
      <c r="C24" s="16"/>
      <c r="D24" s="23">
        <f>ROUND(SUM(D17:D23),2)</f>
        <v>0</v>
      </c>
    </row>
    <row r="25" spans="1:8" ht="13.5" customHeight="1" x14ac:dyDescent="0.2">
      <c r="A25" s="132" t="s">
        <v>19</v>
      </c>
      <c r="B25" s="132"/>
      <c r="C25" s="27"/>
      <c r="D25" s="25"/>
      <c r="G25" s="28"/>
    </row>
    <row r="26" spans="1:8" ht="13.5" customHeight="1" x14ac:dyDescent="0.2">
      <c r="A26" s="29"/>
      <c r="B26" s="30" t="s">
        <v>20</v>
      </c>
      <c r="C26" s="16"/>
      <c r="D26" s="31"/>
      <c r="G26" s="28"/>
      <c r="H26" s="28"/>
    </row>
    <row r="27" spans="1:8" ht="13.5" customHeight="1" x14ac:dyDescent="0.2">
      <c r="A27" s="135"/>
      <c r="B27" s="15" t="s">
        <v>118</v>
      </c>
      <c r="C27" s="16"/>
      <c r="D27" s="17"/>
    </row>
    <row r="28" spans="1:8" ht="13.5" customHeight="1" x14ac:dyDescent="0.2">
      <c r="A28" s="135"/>
      <c r="B28" s="15"/>
      <c r="C28" s="16"/>
      <c r="D28" s="17"/>
    </row>
    <row r="29" spans="1:8" ht="13.5" customHeight="1" x14ac:dyDescent="0.2">
      <c r="A29" s="135"/>
      <c r="B29" s="21" t="s">
        <v>21</v>
      </c>
      <c r="C29" s="16"/>
      <c r="D29" s="23">
        <f>ROUND(SUM(D26:D28),2)</f>
        <v>0</v>
      </c>
    </row>
    <row r="30" spans="1:8" ht="13.5" customHeight="1" x14ac:dyDescent="0.2">
      <c r="A30" s="132" t="s">
        <v>22</v>
      </c>
      <c r="B30" s="132"/>
      <c r="C30" s="27"/>
      <c r="D30" s="25"/>
    </row>
    <row r="31" spans="1:8" x14ac:dyDescent="0.2">
      <c r="A31" s="131" t="s">
        <v>23</v>
      </c>
      <c r="B31" s="131"/>
      <c r="C31" s="32" t="s">
        <v>6</v>
      </c>
      <c r="D31" s="33" t="s">
        <v>24</v>
      </c>
    </row>
    <row r="32" spans="1:8" ht="11.45" customHeight="1" x14ac:dyDescent="0.2">
      <c r="A32" s="133"/>
      <c r="B32" s="15" t="s">
        <v>25</v>
      </c>
      <c r="C32" s="126">
        <v>0.1</v>
      </c>
      <c r="D32" s="127">
        <f>ROUND(C32*D$15,2)</f>
        <v>0</v>
      </c>
    </row>
    <row r="33" spans="1:7" ht="11.45" customHeight="1" x14ac:dyDescent="0.2">
      <c r="A33" s="133"/>
      <c r="B33" s="15" t="s">
        <v>26</v>
      </c>
      <c r="C33" s="34">
        <v>1.4999999999999999E-2</v>
      </c>
      <c r="D33" s="35">
        <f t="shared" ref="D33:D39" si="0">ROUND(C33*D$15,2)</f>
        <v>0</v>
      </c>
    </row>
    <row r="34" spans="1:7" ht="11.45" customHeight="1" x14ac:dyDescent="0.2">
      <c r="A34" s="133"/>
      <c r="B34" s="15" t="s">
        <v>27</v>
      </c>
      <c r="C34" s="34">
        <v>0.01</v>
      </c>
      <c r="D34" s="35">
        <f t="shared" si="0"/>
        <v>0</v>
      </c>
    </row>
    <row r="35" spans="1:7" ht="11.45" customHeight="1" x14ac:dyDescent="0.2">
      <c r="A35" s="133"/>
      <c r="B35" s="15" t="s">
        <v>28</v>
      </c>
      <c r="C35" s="34">
        <v>2E-3</v>
      </c>
      <c r="D35" s="35">
        <f t="shared" si="0"/>
        <v>0</v>
      </c>
    </row>
    <row r="36" spans="1:7" ht="11.45" customHeight="1" x14ac:dyDescent="0.2">
      <c r="A36" s="133"/>
      <c r="B36" s="15" t="s">
        <v>29</v>
      </c>
      <c r="C36" s="34">
        <v>2.5000000000000001E-2</v>
      </c>
      <c r="D36" s="35">
        <f t="shared" si="0"/>
        <v>0</v>
      </c>
    </row>
    <row r="37" spans="1:7" ht="11.45" customHeight="1" x14ac:dyDescent="0.2">
      <c r="A37" s="133"/>
      <c r="B37" s="15" t="s">
        <v>30</v>
      </c>
      <c r="C37" s="34">
        <v>0.08</v>
      </c>
      <c r="D37" s="35">
        <f t="shared" si="0"/>
        <v>0</v>
      </c>
    </row>
    <row r="38" spans="1:7" x14ac:dyDescent="0.2">
      <c r="A38" s="133"/>
      <c r="B38" s="18" t="s">
        <v>31</v>
      </c>
      <c r="C38" s="36">
        <v>0.03</v>
      </c>
      <c r="D38" s="35">
        <f t="shared" si="0"/>
        <v>0</v>
      </c>
    </row>
    <row r="39" spans="1:7" ht="12" customHeight="1" x14ac:dyDescent="0.2">
      <c r="A39" s="133"/>
      <c r="B39" s="15" t="s">
        <v>32</v>
      </c>
      <c r="C39" s="37">
        <v>6.0000000000000001E-3</v>
      </c>
      <c r="D39" s="35">
        <f t="shared" si="0"/>
        <v>0</v>
      </c>
    </row>
    <row r="40" spans="1:7" s="41" customFormat="1" ht="13.9" customHeight="1" x14ac:dyDescent="0.2">
      <c r="A40" s="133"/>
      <c r="B40" s="38" t="s">
        <v>33</v>
      </c>
      <c r="C40" s="39">
        <f>SUM(C32:C39)</f>
        <v>0.26800000000000002</v>
      </c>
      <c r="D40" s="40">
        <f>ROUND(SUM(D32:D39),2)</f>
        <v>0</v>
      </c>
      <c r="F40" s="42"/>
    </row>
    <row r="41" spans="1:7" x14ac:dyDescent="0.2">
      <c r="A41" s="131" t="s">
        <v>34</v>
      </c>
      <c r="B41" s="131"/>
      <c r="C41" s="43" t="s">
        <v>6</v>
      </c>
      <c r="D41" s="44" t="s">
        <v>24</v>
      </c>
    </row>
    <row r="42" spans="1:7" ht="11.45" customHeight="1" x14ac:dyDescent="0.2">
      <c r="A42" s="133"/>
      <c r="B42" s="15" t="s">
        <v>35</v>
      </c>
      <c r="C42" s="45">
        <f>ROUND(1/12,7)</f>
        <v>8.3333299999999999E-2</v>
      </c>
      <c r="D42" s="35">
        <f>ROUND($D$15/12,2)</f>
        <v>0</v>
      </c>
    </row>
    <row r="43" spans="1:7" ht="13.5" customHeight="1" x14ac:dyDescent="0.2">
      <c r="A43" s="133"/>
      <c r="B43" s="46" t="s">
        <v>36</v>
      </c>
      <c r="C43" s="125">
        <f>ROUND(($C$40-$C$32)*C$42,7)</f>
        <v>1.4E-2</v>
      </c>
      <c r="D43" s="128">
        <f>ROUND(C43*D7,2)</f>
        <v>0</v>
      </c>
      <c r="F43" s="48" t="s">
        <v>37</v>
      </c>
    </row>
    <row r="44" spans="1:7" ht="11.45" customHeight="1" x14ac:dyDescent="0.2">
      <c r="A44" s="133"/>
      <c r="B44" s="46"/>
      <c r="C44" s="49"/>
      <c r="D44" s="50"/>
    </row>
    <row r="45" spans="1:7" ht="11.45" customHeight="1" x14ac:dyDescent="0.2">
      <c r="A45" s="133"/>
      <c r="B45" s="38" t="s">
        <v>33</v>
      </c>
      <c r="C45" s="39">
        <f>SUM(C42:C44)</f>
        <v>9.7333299999999998E-2</v>
      </c>
      <c r="D45" s="40">
        <f>ROUND(SUM(D42:D43),2)</f>
        <v>0</v>
      </c>
    </row>
    <row r="46" spans="1:7" ht="11.45" customHeight="1" x14ac:dyDescent="0.2">
      <c r="A46" s="131" t="s">
        <v>38</v>
      </c>
      <c r="B46" s="131"/>
      <c r="C46" s="43" t="s">
        <v>6</v>
      </c>
      <c r="D46" s="44" t="s">
        <v>24</v>
      </c>
    </row>
    <row r="47" spans="1:7" ht="12" customHeight="1" x14ac:dyDescent="0.2">
      <c r="A47" s="51"/>
      <c r="B47" s="52" t="s">
        <v>39</v>
      </c>
      <c r="C47" s="53">
        <f>ROUND((((1+1/3)*(G47/12)/12)*G48),7)</f>
        <v>3.704E-4</v>
      </c>
      <c r="D47" s="35">
        <f>ROUND(C47*D7,2)</f>
        <v>0</v>
      </c>
      <c r="F47" s="54" t="s">
        <v>40</v>
      </c>
      <c r="G47" s="1">
        <v>4</v>
      </c>
    </row>
    <row r="48" spans="1:7" ht="11.45" customHeight="1" x14ac:dyDescent="0.2">
      <c r="A48" s="51"/>
      <c r="B48" s="46" t="s">
        <v>41</v>
      </c>
      <c r="C48" s="55">
        <f>ROUND(C40*C47,7)</f>
        <v>9.9300000000000001E-5</v>
      </c>
      <c r="D48" s="35">
        <f>ROUND(C48*D7,2)</f>
        <v>0</v>
      </c>
      <c r="F48" s="54" t="s">
        <v>42</v>
      </c>
      <c r="G48" s="56">
        <v>0.01</v>
      </c>
    </row>
    <row r="49" spans="1:7" ht="11.45" customHeight="1" x14ac:dyDescent="0.2">
      <c r="A49" s="51"/>
      <c r="B49" s="38" t="s">
        <v>33</v>
      </c>
      <c r="C49" s="39">
        <f>SUM(C47:C48)</f>
        <v>4.6969999999999998E-4</v>
      </c>
      <c r="D49" s="40">
        <f>ROUND(SUM(D47:D48),2)</f>
        <v>0</v>
      </c>
    </row>
    <row r="50" spans="1:7" ht="11.45" customHeight="1" x14ac:dyDescent="0.2">
      <c r="A50" s="131" t="s">
        <v>43</v>
      </c>
      <c r="B50" s="131"/>
      <c r="C50" s="43" t="s">
        <v>6</v>
      </c>
      <c r="D50" s="44" t="s">
        <v>24</v>
      </c>
    </row>
    <row r="51" spans="1:7" ht="11.45" customHeight="1" x14ac:dyDescent="0.2">
      <c r="A51" s="133"/>
      <c r="B51" s="15" t="s">
        <v>44</v>
      </c>
      <c r="C51" s="57">
        <f>ROUND(((1/12)*G51),7)</f>
        <v>8.3333000000000001E-3</v>
      </c>
      <c r="D51" s="50">
        <f>ROUND(C51*D7,2)</f>
        <v>0</v>
      </c>
      <c r="F51" s="54" t="s">
        <v>45</v>
      </c>
      <c r="G51" s="58">
        <v>0.1</v>
      </c>
    </row>
    <row r="52" spans="1:7" ht="11.45" customHeight="1" x14ac:dyDescent="0.2">
      <c r="A52" s="133"/>
      <c r="B52" s="46" t="s">
        <v>46</v>
      </c>
      <c r="C52" s="37">
        <f>ROUND(C$37*C$51,7)</f>
        <v>6.667E-4</v>
      </c>
      <c r="D52" s="47">
        <f>ROUND(C52*D$15,2)</f>
        <v>0</v>
      </c>
      <c r="F52" s="54" t="s">
        <v>47</v>
      </c>
      <c r="G52" s="58">
        <v>0.8</v>
      </c>
    </row>
    <row r="53" spans="1:7" ht="11.45" customHeight="1" x14ac:dyDescent="0.2">
      <c r="A53" s="133"/>
      <c r="B53" s="15" t="s">
        <v>48</v>
      </c>
      <c r="C53" s="55">
        <f>ROUND((7/30/12*(G52)),7)</f>
        <v>1.5555599999999999E-2</v>
      </c>
      <c r="D53" s="50">
        <f>ROUND(C53*D7,2)</f>
        <v>0</v>
      </c>
      <c r="F53" s="54" t="s">
        <v>49</v>
      </c>
      <c r="G53" s="58">
        <f>SUM(G51:G52)</f>
        <v>0.9</v>
      </c>
    </row>
    <row r="54" spans="1:7" ht="11.45" customHeight="1" x14ac:dyDescent="0.2">
      <c r="A54" s="133"/>
      <c r="B54" s="46" t="s">
        <v>50</v>
      </c>
      <c r="C54" s="55">
        <f>ROUND(C$53*C$40,7)</f>
        <v>4.1688999999999997E-3</v>
      </c>
      <c r="D54" s="47">
        <f>ROUND(C$40*D$53,2)</f>
        <v>0</v>
      </c>
    </row>
    <row r="55" spans="1:7" ht="11.45" customHeight="1" x14ac:dyDescent="0.2">
      <c r="A55" s="133"/>
      <c r="B55" s="52" t="s">
        <v>51</v>
      </c>
      <c r="C55" s="55">
        <f>ROUND((((1+(1/12)+(1/12)+(1/3*1/12))*0.4)*0.08)*1,7)</f>
        <v>3.8222199999999998E-2</v>
      </c>
      <c r="D55" s="50">
        <f>ROUND(C55*D15,2)</f>
        <v>0</v>
      </c>
    </row>
    <row r="56" spans="1:7" ht="11.45" customHeight="1" x14ac:dyDescent="0.2">
      <c r="A56" s="133"/>
      <c r="B56" s="38" t="s">
        <v>33</v>
      </c>
      <c r="C56" s="39">
        <f>SUM(C51:C55)</f>
        <v>6.6946699999999998E-2</v>
      </c>
      <c r="D56" s="40">
        <f>ROUND(SUM(D51:D55),2)</f>
        <v>0</v>
      </c>
    </row>
    <row r="57" spans="1:7" ht="11.45" customHeight="1" x14ac:dyDescent="0.2">
      <c r="A57" s="131" t="s">
        <v>52</v>
      </c>
      <c r="B57" s="131"/>
      <c r="C57" s="43" t="s">
        <v>6</v>
      </c>
      <c r="D57" s="44" t="s">
        <v>24</v>
      </c>
      <c r="F57" s="59"/>
    </row>
    <row r="58" spans="1:7" ht="11.45" customHeight="1" x14ac:dyDescent="0.2">
      <c r="A58" s="133"/>
      <c r="B58" s="121" t="s">
        <v>113</v>
      </c>
      <c r="C58" s="45">
        <f>ROUND((1/12),7)</f>
        <v>8.3333299999999999E-2</v>
      </c>
      <c r="D58" s="60">
        <f>ROUND(C58*D$15,2)</f>
        <v>0</v>
      </c>
    </row>
    <row r="59" spans="1:7" ht="11.45" customHeight="1" x14ac:dyDescent="0.2">
      <c r="A59" s="133"/>
      <c r="B59" s="15" t="s">
        <v>53</v>
      </c>
      <c r="C59" s="45">
        <f>ROUND(1/3*1/12,7)</f>
        <v>2.7777799999999998E-2</v>
      </c>
      <c r="D59" s="60">
        <f>ROUND(C59*D$15,2)</f>
        <v>0</v>
      </c>
    </row>
    <row r="60" spans="1:7" ht="11.45" customHeight="1" x14ac:dyDescent="0.2">
      <c r="A60" s="133"/>
      <c r="B60" s="15" t="s">
        <v>54</v>
      </c>
      <c r="C60" s="45">
        <f>ROUND($G$60/30/12,7)</f>
        <v>2.7778E-3</v>
      </c>
      <c r="D60" s="60">
        <f t="shared" ref="D60:D63" si="1">ROUND(C60*D$15,2)</f>
        <v>0</v>
      </c>
      <c r="F60" s="54" t="s">
        <v>55</v>
      </c>
      <c r="G60" s="61">
        <v>1</v>
      </c>
    </row>
    <row r="61" spans="1:7" ht="11.45" customHeight="1" x14ac:dyDescent="0.2">
      <c r="A61" s="133"/>
      <c r="B61" s="15" t="s">
        <v>56</v>
      </c>
      <c r="C61" s="45">
        <f>ROUND((1/30/12*$G$61)*$G$62,7)</f>
        <v>1.3889999999999999E-4</v>
      </c>
      <c r="D61" s="60">
        <f t="shared" si="1"/>
        <v>0</v>
      </c>
      <c r="F61" s="54" t="s">
        <v>57</v>
      </c>
      <c r="G61" s="61">
        <v>5</v>
      </c>
    </row>
    <row r="62" spans="1:7" ht="11.45" customHeight="1" x14ac:dyDescent="0.2">
      <c r="A62" s="133"/>
      <c r="B62" s="15" t="s">
        <v>58</v>
      </c>
      <c r="C62" s="45">
        <f>ROUND((1/30/12)*$G$63,7)</f>
        <v>2.7778E-3</v>
      </c>
      <c r="D62" s="60">
        <f t="shared" si="1"/>
        <v>0</v>
      </c>
      <c r="F62" s="54" t="s">
        <v>59</v>
      </c>
      <c r="G62" s="58">
        <v>0.01</v>
      </c>
    </row>
    <row r="63" spans="1:7" ht="11.45" customHeight="1" x14ac:dyDescent="0.2">
      <c r="A63" s="133"/>
      <c r="B63" s="15" t="s">
        <v>60</v>
      </c>
      <c r="C63" s="45">
        <f>ROUND((((1/30)/12)*$G$64)*$G$65,7)</f>
        <v>4.1669999999999999E-4</v>
      </c>
      <c r="D63" s="60">
        <f t="shared" si="1"/>
        <v>0</v>
      </c>
      <c r="F63" s="54" t="s">
        <v>61</v>
      </c>
      <c r="G63" s="61">
        <v>1</v>
      </c>
    </row>
    <row r="64" spans="1:7" ht="11.45" customHeight="1" x14ac:dyDescent="0.2">
      <c r="A64" s="133"/>
      <c r="B64" s="21" t="s">
        <v>62</v>
      </c>
      <c r="C64" s="62">
        <f>SUM(C58:C63)</f>
        <v>0.11722229999999999</v>
      </c>
      <c r="D64" s="31">
        <f>ROUND(C64*D$15,2)</f>
        <v>0</v>
      </c>
      <c r="F64" s="54" t="s">
        <v>63</v>
      </c>
      <c r="G64" s="61">
        <v>15</v>
      </c>
    </row>
    <row r="65" spans="1:7" ht="11.45" customHeight="1" x14ac:dyDescent="0.2">
      <c r="A65" s="133"/>
      <c r="B65" s="46" t="s">
        <v>64</v>
      </c>
      <c r="C65" s="62">
        <f>ROUND(C64*C40,7)</f>
        <v>3.1415600000000002E-2</v>
      </c>
      <c r="D65" s="35">
        <f>ROUND(C40*D$64,2)</f>
        <v>0</v>
      </c>
      <c r="F65" s="54" t="s">
        <v>65</v>
      </c>
      <c r="G65" s="58">
        <v>0.01</v>
      </c>
    </row>
    <row r="66" spans="1:7" ht="11.45" customHeight="1" x14ac:dyDescent="0.2">
      <c r="A66" s="133"/>
      <c r="B66" s="38" t="s">
        <v>33</v>
      </c>
      <c r="C66" s="63">
        <f>C64+C65</f>
        <v>0.14863789999999999</v>
      </c>
      <c r="D66" s="40">
        <f>ROUND(D64+D65,2)</f>
        <v>0</v>
      </c>
    </row>
    <row r="67" spans="1:7" ht="21" customHeight="1" x14ac:dyDescent="0.2">
      <c r="A67" s="132" t="s">
        <v>66</v>
      </c>
      <c r="B67" s="132"/>
      <c r="C67" s="64"/>
      <c r="D67" s="64"/>
    </row>
    <row r="68" spans="1:7" ht="11.45" customHeight="1" x14ac:dyDescent="0.2">
      <c r="A68" s="65">
        <v>4</v>
      </c>
      <c r="B68" s="1" t="s">
        <v>67</v>
      </c>
      <c r="C68" s="66"/>
      <c r="D68" s="50"/>
    </row>
    <row r="69" spans="1:7" ht="11.45" customHeight="1" x14ac:dyDescent="0.2">
      <c r="A69" s="65" t="s">
        <v>68</v>
      </c>
      <c r="B69" s="67" t="s">
        <v>69</v>
      </c>
      <c r="C69" s="68">
        <f>C40</f>
        <v>0.26800000000000002</v>
      </c>
      <c r="D69" s="69">
        <f>D40</f>
        <v>0</v>
      </c>
    </row>
    <row r="70" spans="1:7" ht="11.45" customHeight="1" x14ac:dyDescent="0.2">
      <c r="A70" s="65" t="s">
        <v>70</v>
      </c>
      <c r="B70" s="51" t="s">
        <v>71</v>
      </c>
      <c r="C70" s="68">
        <f>C45</f>
        <v>9.7333299999999998E-2</v>
      </c>
      <c r="D70" s="69">
        <f>D45</f>
        <v>0</v>
      </c>
    </row>
    <row r="71" spans="1:7" ht="11.45" customHeight="1" x14ac:dyDescent="0.2">
      <c r="A71" s="65" t="s">
        <v>72</v>
      </c>
      <c r="B71" s="51" t="s">
        <v>73</v>
      </c>
      <c r="C71" s="68">
        <f>C49</f>
        <v>4.6969999999999998E-4</v>
      </c>
      <c r="D71" s="69">
        <f>D49</f>
        <v>0</v>
      </c>
    </row>
    <row r="72" spans="1:7" ht="11.45" customHeight="1" x14ac:dyDescent="0.2">
      <c r="A72" s="65" t="s">
        <v>74</v>
      </c>
      <c r="B72" s="51" t="s">
        <v>75</v>
      </c>
      <c r="C72" s="68">
        <f>C56</f>
        <v>6.6946699999999998E-2</v>
      </c>
      <c r="D72" s="69">
        <f>D56</f>
        <v>0</v>
      </c>
    </row>
    <row r="73" spans="1:7" ht="11.45" customHeight="1" x14ac:dyDescent="0.2">
      <c r="A73" s="65" t="s">
        <v>76</v>
      </c>
      <c r="B73" s="51" t="s">
        <v>77</v>
      </c>
      <c r="C73" s="68">
        <f>C66</f>
        <v>0.14863789999999999</v>
      </c>
      <c r="D73" s="69">
        <f>D66</f>
        <v>0</v>
      </c>
    </row>
    <row r="74" spans="1:7" ht="11.45" customHeight="1" x14ac:dyDescent="0.2">
      <c r="A74" s="51"/>
      <c r="B74" s="38" t="s">
        <v>33</v>
      </c>
      <c r="C74" s="70">
        <f>SUM(C69:C73)</f>
        <v>0.5813876</v>
      </c>
      <c r="D74" s="71">
        <f>SUM(D69:D73)</f>
        <v>0</v>
      </c>
    </row>
    <row r="75" spans="1:7" ht="11.45" customHeight="1" x14ac:dyDescent="0.2">
      <c r="A75" s="51"/>
      <c r="B75" s="72"/>
      <c r="C75" s="73"/>
      <c r="D75" s="74"/>
    </row>
    <row r="76" spans="1:7" ht="11.45" customHeight="1" x14ac:dyDescent="0.2">
      <c r="A76" s="51"/>
      <c r="B76" s="38" t="s">
        <v>78</v>
      </c>
      <c r="C76" s="75"/>
      <c r="D76" s="76">
        <f>ROUND(D15+D24+D29+D74,2)</f>
        <v>0</v>
      </c>
    </row>
    <row r="77" spans="1:7" ht="14.45" customHeight="1" x14ac:dyDescent="0.2">
      <c r="A77" s="132" t="s">
        <v>79</v>
      </c>
      <c r="B77" s="132"/>
      <c r="C77" s="77"/>
      <c r="D77" s="77"/>
    </row>
    <row r="78" spans="1:7" ht="11.45" customHeight="1" x14ac:dyDescent="0.2">
      <c r="A78" s="65">
        <v>5</v>
      </c>
      <c r="B78" s="46"/>
      <c r="C78" s="32" t="s">
        <v>6</v>
      </c>
      <c r="D78" s="33" t="s">
        <v>24</v>
      </c>
    </row>
    <row r="79" spans="1:7" ht="11.45" customHeight="1" x14ac:dyDescent="0.2">
      <c r="A79" s="65" t="s">
        <v>80</v>
      </c>
      <c r="B79" s="78" t="s">
        <v>81</v>
      </c>
      <c r="C79" s="79">
        <v>4.4999999999999998E-2</v>
      </c>
      <c r="D79" s="35">
        <f>ROUND(C79*$D$76,2)</f>
        <v>0</v>
      </c>
      <c r="E79" s="80"/>
    </row>
    <row r="80" spans="1:7" ht="11.45" customHeight="1" x14ac:dyDescent="0.2">
      <c r="A80" s="65" t="s">
        <v>82</v>
      </c>
      <c r="B80" s="81" t="s">
        <v>83</v>
      </c>
      <c r="C80" s="68">
        <v>4.4999999999999998E-2</v>
      </c>
      <c r="D80" s="35">
        <f>ROUND((D$76+D$79)*C$80,2)</f>
        <v>0</v>
      </c>
      <c r="E80" s="82"/>
    </row>
    <row r="81" spans="1:7" ht="11.45" customHeight="1" x14ac:dyDescent="0.2">
      <c r="A81" s="83" t="s">
        <v>84</v>
      </c>
      <c r="B81" s="81" t="s">
        <v>85</v>
      </c>
      <c r="C81" s="68">
        <f>SUM(C82:C87)</f>
        <v>0.16950000000000001</v>
      </c>
      <c r="D81" s="84">
        <f>SUM(D82:D87)</f>
        <v>0</v>
      </c>
      <c r="E81" s="80"/>
    </row>
    <row r="82" spans="1:7" ht="11.45" customHeight="1" x14ac:dyDescent="0.2">
      <c r="A82" s="136" t="s">
        <v>86</v>
      </c>
      <c r="B82" s="85" t="s">
        <v>87</v>
      </c>
      <c r="C82" s="86">
        <v>1.6500000000000001E-2</v>
      </c>
      <c r="D82" s="87">
        <f>ROUND(C82*D91,2)</f>
        <v>0</v>
      </c>
      <c r="E82" s="80"/>
    </row>
    <row r="83" spans="1:7" ht="11.45" customHeight="1" x14ac:dyDescent="0.2">
      <c r="A83" s="137"/>
      <c r="B83" s="85" t="s">
        <v>88</v>
      </c>
      <c r="C83" s="88">
        <v>7.5999999999999998E-2</v>
      </c>
      <c r="D83" s="87">
        <f>ROUND(C83*D91,2)</f>
        <v>0</v>
      </c>
      <c r="E83" s="80"/>
    </row>
    <row r="84" spans="1:7" ht="11.45" customHeight="1" x14ac:dyDescent="0.2">
      <c r="A84" s="65" t="s">
        <v>89</v>
      </c>
      <c r="B84" s="15" t="s">
        <v>90</v>
      </c>
      <c r="C84" s="86"/>
      <c r="D84" s="87"/>
      <c r="E84" s="80"/>
    </row>
    <row r="85" spans="1:7" x14ac:dyDescent="0.2">
      <c r="A85" s="65" t="s">
        <v>91</v>
      </c>
      <c r="B85" s="15" t="s">
        <v>92</v>
      </c>
      <c r="C85" s="86">
        <v>0.05</v>
      </c>
      <c r="D85" s="87">
        <f>ROUND(C85*D91,2)</f>
        <v>0</v>
      </c>
    </row>
    <row r="86" spans="1:7" x14ac:dyDescent="0.2">
      <c r="A86" s="65" t="s">
        <v>93</v>
      </c>
      <c r="B86" s="52" t="s">
        <v>94</v>
      </c>
      <c r="C86" s="129">
        <v>2.7E-2</v>
      </c>
      <c r="D86" s="130">
        <f>ROUND(C86*D91,2)</f>
        <v>0</v>
      </c>
    </row>
    <row r="87" spans="1:7" x14ac:dyDescent="0.2">
      <c r="A87" s="65"/>
      <c r="B87" s="78"/>
      <c r="C87" s="79"/>
      <c r="D87" s="35"/>
      <c r="E87" s="80"/>
    </row>
    <row r="88" spans="1:7" s="91" customFormat="1" ht="15" x14ac:dyDescent="0.2">
      <c r="A88" s="89"/>
      <c r="B88" s="38" t="s">
        <v>95</v>
      </c>
      <c r="C88" s="63">
        <f>SUM(C79:C81)</f>
        <v>0.25950000000000001</v>
      </c>
      <c r="D88" s="90">
        <f>ROUND(SUM(D79:D81),2)</f>
        <v>0</v>
      </c>
    </row>
    <row r="89" spans="1:7" s="91" customFormat="1" ht="13.15" customHeight="1" x14ac:dyDescent="0.2">
      <c r="A89" s="92"/>
      <c r="B89" s="92"/>
      <c r="C89" s="93"/>
      <c r="D89" s="93"/>
    </row>
    <row r="90" spans="1:7" ht="18" customHeight="1" x14ac:dyDescent="0.2">
      <c r="A90" s="94" t="s">
        <v>96</v>
      </c>
      <c r="B90" s="95"/>
      <c r="C90" s="43" t="s">
        <v>97</v>
      </c>
      <c r="D90" s="44" t="s">
        <v>24</v>
      </c>
      <c r="F90" s="59"/>
    </row>
    <row r="91" spans="1:7" ht="16.5" customHeight="1" x14ac:dyDescent="0.2">
      <c r="A91" s="96"/>
      <c r="B91" s="97" t="s">
        <v>98</v>
      </c>
      <c r="C91" s="98">
        <v>1</v>
      </c>
      <c r="D91" s="99">
        <f>ROUND(($D$76+$D$79+$D$80)/(1-$C$81),2)</f>
        <v>0</v>
      </c>
      <c r="G91" s="28"/>
    </row>
    <row r="93" spans="1:7" x14ac:dyDescent="0.2">
      <c r="D93" s="59"/>
    </row>
  </sheetData>
  <mergeCells count="19">
    <mergeCell ref="A46:B46"/>
    <mergeCell ref="A6:B6"/>
    <mergeCell ref="A7:A15"/>
    <mergeCell ref="A16:B16"/>
    <mergeCell ref="A17:A24"/>
    <mergeCell ref="A25:B25"/>
    <mergeCell ref="A27:A29"/>
    <mergeCell ref="A30:B30"/>
    <mergeCell ref="A31:B31"/>
    <mergeCell ref="A32:A40"/>
    <mergeCell ref="A41:B41"/>
    <mergeCell ref="A42:A45"/>
    <mergeCell ref="A82:A83"/>
    <mergeCell ref="A50:B50"/>
    <mergeCell ref="A51:A56"/>
    <mergeCell ref="A57:B57"/>
    <mergeCell ref="A58:A66"/>
    <mergeCell ref="A67:B67"/>
    <mergeCell ref="A77:B77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24</vt:i4>
      </vt:variant>
    </vt:vector>
  </HeadingPairs>
  <TitlesOfParts>
    <vt:vector size="37" baseType="lpstr">
      <vt:lpstr>Resumo Ofício</vt:lpstr>
      <vt:lpstr>subitem 1.1</vt:lpstr>
      <vt:lpstr>subitem 1.2</vt:lpstr>
      <vt:lpstr>subitem 1.3</vt:lpstr>
      <vt:lpstr>subitem 1.4</vt:lpstr>
      <vt:lpstr>subitem 1.5</vt:lpstr>
      <vt:lpstr>subitem 1.6</vt:lpstr>
      <vt:lpstr>subitem 1.7</vt:lpstr>
      <vt:lpstr>subitem 1.8 - Férias</vt:lpstr>
      <vt:lpstr>subitem 1.9</vt:lpstr>
      <vt:lpstr>subitem 1.9.1 - Férias</vt:lpstr>
      <vt:lpstr>subitem 1.10</vt:lpstr>
      <vt:lpstr>subitem 1.10.1 - Férias</vt:lpstr>
      <vt:lpstr>'subitem 1.1'!Area_de_impressao</vt:lpstr>
      <vt:lpstr>'subitem 1.10'!Area_de_impressao</vt:lpstr>
      <vt:lpstr>'subitem 1.10.1 - Férias'!Area_de_impressao</vt:lpstr>
      <vt:lpstr>'subitem 1.2'!Area_de_impressao</vt:lpstr>
      <vt:lpstr>'subitem 1.3'!Area_de_impressao</vt:lpstr>
      <vt:lpstr>'subitem 1.4'!Area_de_impressao</vt:lpstr>
      <vt:lpstr>'subitem 1.5'!Area_de_impressao</vt:lpstr>
      <vt:lpstr>'subitem 1.6'!Area_de_impressao</vt:lpstr>
      <vt:lpstr>'subitem 1.7'!Area_de_impressao</vt:lpstr>
      <vt:lpstr>'subitem 1.8 - Férias'!Area_de_impressao</vt:lpstr>
      <vt:lpstr>'subitem 1.9'!Area_de_impressao</vt:lpstr>
      <vt:lpstr>'subitem 1.9.1 - Férias'!Area_de_impressao</vt:lpstr>
      <vt:lpstr>'subitem 1.1'!Print_Area</vt:lpstr>
      <vt:lpstr>'subitem 1.10'!Print_Area</vt:lpstr>
      <vt:lpstr>'subitem 1.10.1 - Férias'!Print_Area</vt:lpstr>
      <vt:lpstr>'subitem 1.2'!Print_Area</vt:lpstr>
      <vt:lpstr>'subitem 1.3'!Print_Area</vt:lpstr>
      <vt:lpstr>'subitem 1.4'!Print_Area</vt:lpstr>
      <vt:lpstr>'subitem 1.5'!Print_Area</vt:lpstr>
      <vt:lpstr>'subitem 1.6'!Print_Area</vt:lpstr>
      <vt:lpstr>'subitem 1.7'!Print_Area</vt:lpstr>
      <vt:lpstr>'subitem 1.8 - Férias'!Print_Area</vt:lpstr>
      <vt:lpstr>'subitem 1.9'!Print_Area</vt:lpstr>
      <vt:lpstr>'subitem 1.9.1 - Férias'!Print_Area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Jorge Luiz de Almeida Amaral Junior</cp:lastModifiedBy>
  <cp:lastPrinted>2026-01-20T11:53:47Z</cp:lastPrinted>
  <dcterms:created xsi:type="dcterms:W3CDTF">2020-07-08T17:34:51Z</dcterms:created>
  <dcterms:modified xsi:type="dcterms:W3CDTF">2026-05-06T16:45:42Z</dcterms:modified>
</cp:coreProperties>
</file>