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rthal_avs/Downloads/"/>
    </mc:Choice>
  </mc:AlternateContent>
  <xr:revisionPtr revIDLastSave="0" documentId="8_{674FB92C-CBA2-6249-9F80-6B4F5EFF55D1}" xr6:coauthVersionLast="47" xr6:coauthVersionMax="47" xr10:uidLastSave="{00000000-0000-0000-0000-000000000000}"/>
  <bookViews>
    <workbookView xWindow="33240" yWindow="2360" windowWidth="25840" windowHeight="13600" xr2:uid="{2DBF860F-61CA-7341-9D88-A49206F90D8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17" i="1"/>
  <c r="G18" i="1"/>
  <c r="G2" i="1"/>
  <c r="F3" i="1"/>
  <c r="F5" i="1" s="1"/>
  <c r="F11" i="1" s="1"/>
  <c r="E3" i="1"/>
  <c r="E5" i="1" s="1"/>
  <c r="E14" i="1" s="1"/>
  <c r="D3" i="1"/>
  <c r="D5" i="1" s="1"/>
  <c r="E22" i="1"/>
  <c r="D22" i="1"/>
  <c r="G22" i="1" s="1"/>
  <c r="G5" i="1" l="1"/>
  <c r="G3" i="1"/>
  <c r="F12" i="1"/>
  <c r="D13" i="1"/>
  <c r="F13" i="1"/>
  <c r="D11" i="1"/>
  <c r="E13" i="1"/>
  <c r="D14" i="1"/>
  <c r="G14" i="1" s="1"/>
  <c r="F14" i="1"/>
  <c r="E11" i="1"/>
  <c r="E12" i="1" s="1"/>
  <c r="D12" i="1" l="1"/>
  <c r="G12" i="1" s="1"/>
  <c r="G11" i="1"/>
  <c r="G13" i="1"/>
  <c r="F16" i="1"/>
  <c r="F19" i="1" s="1"/>
  <c r="E16" i="1"/>
  <c r="E19" i="1" s="1"/>
  <c r="D16" i="1"/>
  <c r="D19" i="1" l="1"/>
  <c r="G19" i="1" s="1"/>
  <c r="G16" i="1"/>
  <c r="E23" i="1"/>
  <c r="E24" i="1" s="1"/>
  <c r="D23" i="1"/>
  <c r="D24" i="1" l="1"/>
  <c r="G23" i="1"/>
  <c r="G24" i="1" s="1"/>
</calcChain>
</file>

<file path=xl/sharedStrings.xml><?xml version="1.0" encoding="utf-8"?>
<sst xmlns="http://schemas.openxmlformats.org/spreadsheetml/2006/main" count="67" uniqueCount="44">
  <si>
    <t>ITEM 11</t>
  </si>
  <si>
    <t>ITEM 12</t>
  </si>
  <si>
    <t>NCM</t>
  </si>
  <si>
    <t>ALIQUOTA II</t>
  </si>
  <si>
    <t>ALIQUOTA IPI</t>
  </si>
  <si>
    <t>DEFINIÇÃO/BASE DE CÁLCULO</t>
  </si>
  <si>
    <t>8543.70.99</t>
  </si>
  <si>
    <t>8529.90.90</t>
  </si>
  <si>
    <t>CUSTO DO PRODUTO FOB (TOTAL)</t>
  </si>
  <si>
    <t>CUSTO DO PRODUTO CIF (TOTAL)</t>
  </si>
  <si>
    <t>DOLAR</t>
  </si>
  <si>
    <t>ALIQUOTA PIS</t>
  </si>
  <si>
    <t>ALIQUOTA COFINS</t>
  </si>
  <si>
    <t>(CUSTO FOB + FRETE+SEGURO) x  DOLAR</t>
  </si>
  <si>
    <t>II</t>
  </si>
  <si>
    <t>BASE: (Valor CIF × Alíquota II)</t>
  </si>
  <si>
    <t>IPI</t>
  </si>
  <si>
    <t>BASE: (Valor CIF +II) × Alíquota IPI</t>
  </si>
  <si>
    <t>PIS</t>
  </si>
  <si>
    <t>BASE: (Valor CIF * PIS)</t>
  </si>
  <si>
    <t>COFINS</t>
  </si>
  <si>
    <t>BASE: (Valor CIF * COFINS)</t>
  </si>
  <si>
    <t>ICMS</t>
  </si>
  <si>
    <t>BASE: (Valor CIF +II + IPI + PIS + COFINS) × Alíquota ICMS / (1-ICMS))</t>
  </si>
  <si>
    <t>FRETE TOTAL</t>
  </si>
  <si>
    <t>CUSTO TOTAL</t>
  </si>
  <si>
    <t>VALOR DE VENDA</t>
  </si>
  <si>
    <t>IMPOSTO SIMPLES NACIONAL</t>
  </si>
  <si>
    <t>INFORMADO PELO LICITANTE</t>
  </si>
  <si>
    <t>LUCRO</t>
  </si>
  <si>
    <t>VALOR DE VENDA - CUSTO TOTAL - IMPOSTO SIMPLES</t>
  </si>
  <si>
    <t>CUSTO CIF +II+IPI+PIS+COFINS+ICMS+OUTRAS DESPESAS ADUANEIRAS +FRETE TOTAL</t>
  </si>
  <si>
    <t>OUTRAS DESPESAS ADUANEIRAS</t>
  </si>
  <si>
    <t>VALOR DE VENDA x ALIQUOTA IMPOSTO</t>
  </si>
  <si>
    <t>LUCRO/VALOR DE VENDA (%)</t>
  </si>
  <si>
    <t>LUCRO (%)</t>
  </si>
  <si>
    <t xml:space="preserve">(CUSTO FOB + FRETE+SEGURO) </t>
  </si>
  <si>
    <t>TOTAL</t>
  </si>
  <si>
    <t>-</t>
  </si>
  <si>
    <t>PROPOSTA LICITANTE</t>
  </si>
  <si>
    <t>IMPOSTOS</t>
  </si>
  <si>
    <t>CUSTO CIF PRODUTOS</t>
  </si>
  <si>
    <t xml:space="preserve">CUSTO TOTAL </t>
  </si>
  <si>
    <t>DESPESAS ADICIONAIS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</si>
</sst>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&quot;.&quot;##&quot;.&quot;##"/>
    <numFmt numFmtId="165" formatCode="_-[$$-409]* #,##0.00_ ;_-[$$-409]* \-#,##0.00\ ;_-[$$-409]* &quot;-&quot;??_ ;_-@_ "/>
    <numFmt numFmtId="166" formatCode="_-[$R$-416]\ * #,##0.00_-;\-[$R$-416]\ * #,##0.00_-;_-[$R$-416]\ * &quot;-&quot;??_-;_-@_-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rial Narrow"/>
      <family val="2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166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165" fontId="3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vertical="center"/>
    </xf>
    <xf numFmtId="166" fontId="3" fillId="0" borderId="1" xfId="0" applyNumberFormat="1" applyFont="1" applyBorder="1"/>
    <xf numFmtId="164" fontId="3" fillId="2" borderId="1" xfId="2" applyNumberFormat="1" applyFont="1" applyFill="1" applyBorder="1" applyAlignment="1">
      <alignment horizontal="center" vertical="center"/>
    </xf>
    <xf numFmtId="10" fontId="3" fillId="2" borderId="1" xfId="2" applyNumberFormat="1" applyFont="1" applyFill="1" applyBorder="1" applyAlignment="1">
      <alignment horizontal="center" vertical="center"/>
    </xf>
    <xf numFmtId="0" fontId="0" fillId="0" borderId="1" xfId="0" applyFill="1" applyBorder="1"/>
    <xf numFmtId="166" fontId="0" fillId="3" borderId="1" xfId="0" applyNumberFormat="1" applyFill="1" applyBorder="1" applyAlignment="1">
      <alignment vertical="center"/>
    </xf>
    <xf numFmtId="0" fontId="0" fillId="0" borderId="2" xfId="0" applyFill="1" applyBorder="1" applyAlignment="1">
      <alignment horizontal="center"/>
    </xf>
    <xf numFmtId="9" fontId="0" fillId="0" borderId="1" xfId="0" applyNumberFormat="1" applyFill="1" applyBorder="1"/>
    <xf numFmtId="166" fontId="0" fillId="4" borderId="1" xfId="0" applyNumberFormat="1" applyFill="1" applyBorder="1" applyAlignment="1">
      <alignment vertical="center"/>
    </xf>
    <xf numFmtId="9" fontId="0" fillId="0" borderId="1" xfId="0" applyNumberFormat="1" applyBorder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/>
    <xf numFmtId="0" fontId="0" fillId="5" borderId="1" xfId="0" applyFill="1" applyBorder="1"/>
    <xf numFmtId="166" fontId="0" fillId="5" borderId="1" xfId="0" applyNumberFormat="1" applyFill="1" applyBorder="1"/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166" fontId="0" fillId="5" borderId="1" xfId="0" applyNumberFormat="1" applyFill="1" applyBorder="1" applyAlignment="1">
      <alignment vertical="center"/>
    </xf>
    <xf numFmtId="0" fontId="0" fillId="6" borderId="1" xfId="0" applyFill="1" applyBorder="1"/>
    <xf numFmtId="166" fontId="0" fillId="6" borderId="1" xfId="0" applyNumberFormat="1" applyFill="1" applyBorder="1"/>
    <xf numFmtId="166" fontId="0" fillId="6" borderId="1" xfId="0" applyNumberFormat="1" applyFill="1" applyBorder="1" applyAlignment="1">
      <alignment horizontal="center" vertical="center"/>
    </xf>
    <xf numFmtId="165" fontId="0" fillId="0" borderId="0" xfId="0" applyNumberFormat="1"/>
    <xf numFmtId="9" fontId="0" fillId="0" borderId="3" xfId="1" applyFont="1" applyBorder="1" applyAlignment="1">
      <alignment horizontal="center"/>
    </xf>
    <xf numFmtId="9" fontId="0" fillId="0" borderId="4" xfId="1" applyFont="1" applyBorder="1" applyAlignment="1">
      <alignment horizontal="center"/>
    </xf>
    <xf numFmtId="9" fontId="0" fillId="0" borderId="1" xfId="0" applyNumberFormat="1" applyFill="1" applyBorder="1" applyAlignment="1">
      <alignment horizont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166" fontId="0" fillId="4" borderId="1" xfId="0" applyNumberFormat="1" applyFill="1" applyBorder="1" applyAlignment="1">
      <alignment horizontal="center" vertical="center"/>
    </xf>
    <xf numFmtId="10" fontId="0" fillId="4" borderId="1" xfId="1" applyNumberFormat="1" applyFont="1" applyFill="1" applyBorder="1"/>
    <xf numFmtId="9" fontId="0" fillId="4" borderId="1" xfId="1" applyFont="1" applyFill="1" applyBorder="1" applyAlignment="1">
      <alignment horizontal="center"/>
    </xf>
    <xf numFmtId="0" fontId="0" fillId="7" borderId="1" xfId="0" applyFill="1" applyBorder="1"/>
    <xf numFmtId="0" fontId="3" fillId="7" borderId="1" xfId="0" applyFont="1" applyFill="1" applyBorder="1"/>
    <xf numFmtId="166" fontId="3" fillId="7" borderId="1" xfId="2" applyNumberFormat="1" applyFont="1" applyFill="1" applyBorder="1" applyAlignment="1">
      <alignment horizontal="center" vertical="center"/>
    </xf>
    <xf numFmtId="0" fontId="0" fillId="8" borderId="1" xfId="0" applyFill="1" applyBorder="1"/>
    <xf numFmtId="166" fontId="3" fillId="8" borderId="1" xfId="0" applyNumberFormat="1" applyFont="1" applyFill="1" applyBorder="1"/>
    <xf numFmtId="166" fontId="0" fillId="5" borderId="3" xfId="0" applyNumberFormat="1" applyFill="1" applyBorder="1" applyAlignment="1">
      <alignment horizontal="center" vertical="center"/>
    </xf>
    <xf numFmtId="166" fontId="0" fillId="5" borderId="4" xfId="0" applyNumberFormat="1" applyFill="1" applyBorder="1" applyAlignment="1">
      <alignment horizontal="center" vertical="center"/>
    </xf>
  </cellXfs>
  <cellStyles count="3">
    <cellStyle name="Normal" xfId="0" builtinId="0"/>
    <cellStyle name="Normal 2" xfId="2" xr:uid="{71271056-8022-C642-9E85-38E50715CFC7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A27B6-8533-A94D-8309-B4BF42779A9F}">
  <dimension ref="B1:J31"/>
  <sheetViews>
    <sheetView tabSelected="1" workbookViewId="0">
      <selection activeCell="E28" sqref="E28"/>
    </sheetView>
  </sheetViews>
  <sheetFormatPr baseColWidth="10" defaultRowHeight="16" x14ac:dyDescent="0.2"/>
  <cols>
    <col min="2" max="2" width="29.1640625" bestFit="1" customWidth="1"/>
    <col min="3" max="3" width="38.83203125" customWidth="1"/>
    <col min="4" max="4" width="16.1640625" customWidth="1"/>
    <col min="5" max="5" width="18" customWidth="1"/>
    <col min="6" max="6" width="17.33203125" customWidth="1"/>
    <col min="7" max="7" width="20.33203125" customWidth="1"/>
    <col min="8" max="8" width="12" bestFit="1" customWidth="1"/>
  </cols>
  <sheetData>
    <row r="1" spans="2:10" x14ac:dyDescent="0.2">
      <c r="B1" s="2"/>
      <c r="C1" s="2" t="s">
        <v>5</v>
      </c>
      <c r="D1" s="3" t="s">
        <v>0</v>
      </c>
      <c r="E1" s="3" t="s">
        <v>1</v>
      </c>
      <c r="F1" s="3" t="s">
        <v>1</v>
      </c>
      <c r="G1" s="12" t="s">
        <v>37</v>
      </c>
    </row>
    <row r="2" spans="2:10" x14ac:dyDescent="0.2">
      <c r="B2" s="2" t="s">
        <v>8</v>
      </c>
      <c r="C2" s="4" t="s">
        <v>28</v>
      </c>
      <c r="D2" s="5">
        <v>10515</v>
      </c>
      <c r="E2" s="6">
        <v>3828</v>
      </c>
      <c r="F2" s="6">
        <v>864</v>
      </c>
      <c r="G2" s="6">
        <f>SUM(D2:F2)</f>
        <v>15207</v>
      </c>
      <c r="H2" s="27"/>
      <c r="I2" s="27"/>
      <c r="J2" s="27"/>
    </row>
    <row r="3" spans="2:10" x14ac:dyDescent="0.2">
      <c r="B3" s="2" t="s">
        <v>9</v>
      </c>
      <c r="C3" s="4" t="s">
        <v>36</v>
      </c>
      <c r="D3" s="5">
        <f>3614.62*3</f>
        <v>10843.86</v>
      </c>
      <c r="E3" s="6">
        <f>1299.08*3</f>
        <v>3897.24</v>
      </c>
      <c r="F3" s="6">
        <f>305.31*3</f>
        <v>915.93000000000006</v>
      </c>
      <c r="G3" s="6">
        <f t="shared" ref="G3" si="0">SUM(D3:F3)</f>
        <v>15657.03</v>
      </c>
    </row>
    <row r="4" spans="2:10" x14ac:dyDescent="0.2">
      <c r="B4" s="2" t="s">
        <v>10</v>
      </c>
      <c r="C4" s="4" t="s">
        <v>28</v>
      </c>
      <c r="D4" s="7">
        <v>5.08</v>
      </c>
      <c r="E4" s="7">
        <v>5.08</v>
      </c>
      <c r="F4" s="7">
        <v>5.08</v>
      </c>
      <c r="G4" s="7">
        <v>5.08</v>
      </c>
    </row>
    <row r="5" spans="2:10" x14ac:dyDescent="0.2">
      <c r="B5" s="36" t="s">
        <v>9</v>
      </c>
      <c r="C5" s="37" t="s">
        <v>13</v>
      </c>
      <c r="D5" s="38">
        <f>D3*D4</f>
        <v>55086.808800000006</v>
      </c>
      <c r="E5" s="38">
        <f t="shared" ref="E5:F5" si="1">E3*E4</f>
        <v>19797.979199999998</v>
      </c>
      <c r="F5" s="38">
        <f t="shared" si="1"/>
        <v>4652.9244000000008</v>
      </c>
      <c r="G5" s="38">
        <f>SUM(D5:F5)</f>
        <v>79537.712400000004</v>
      </c>
      <c r="H5" s="1"/>
    </row>
    <row r="6" spans="2:10" x14ac:dyDescent="0.2">
      <c r="B6" s="2" t="s">
        <v>2</v>
      </c>
      <c r="C6" s="4" t="s">
        <v>28</v>
      </c>
      <c r="D6" s="8" t="s">
        <v>6</v>
      </c>
      <c r="E6" s="8" t="s">
        <v>6</v>
      </c>
      <c r="F6" s="8" t="s">
        <v>7</v>
      </c>
      <c r="G6" s="8" t="s">
        <v>38</v>
      </c>
    </row>
    <row r="7" spans="2:10" x14ac:dyDescent="0.2">
      <c r="B7" s="2" t="s">
        <v>3</v>
      </c>
      <c r="C7" s="4" t="s">
        <v>28</v>
      </c>
      <c r="D7" s="9">
        <v>0.108</v>
      </c>
      <c r="E7" s="9">
        <v>0.108</v>
      </c>
      <c r="F7" s="9">
        <v>0.16</v>
      </c>
      <c r="G7" s="9" t="s">
        <v>38</v>
      </c>
    </row>
    <row r="8" spans="2:10" x14ac:dyDescent="0.2">
      <c r="B8" s="2" t="s">
        <v>4</v>
      </c>
      <c r="C8" s="4" t="s">
        <v>28</v>
      </c>
      <c r="D8" s="9">
        <v>6.5000000000000002E-2</v>
      </c>
      <c r="E8" s="9">
        <v>6.5000000000000002E-2</v>
      </c>
      <c r="F8" s="9">
        <v>6.5000000000000002E-2</v>
      </c>
      <c r="G8" s="9" t="s">
        <v>38</v>
      </c>
    </row>
    <row r="9" spans="2:10" x14ac:dyDescent="0.2">
      <c r="B9" s="2" t="s">
        <v>11</v>
      </c>
      <c r="C9" s="4" t="s">
        <v>28</v>
      </c>
      <c r="D9" s="9">
        <v>2.1000000000000001E-2</v>
      </c>
      <c r="E9" s="9">
        <v>2.1000000000000001E-2</v>
      </c>
      <c r="F9" s="9">
        <v>2.1000000000000001E-2</v>
      </c>
      <c r="G9" s="9" t="s">
        <v>38</v>
      </c>
    </row>
    <row r="10" spans="2:10" x14ac:dyDescent="0.2">
      <c r="B10" s="2" t="s">
        <v>12</v>
      </c>
      <c r="C10" s="4" t="s">
        <v>28</v>
      </c>
      <c r="D10" s="9">
        <v>9.6500000000000002E-2</v>
      </c>
      <c r="E10" s="9">
        <v>9.6500000000000002E-2</v>
      </c>
      <c r="F10" s="9">
        <v>9.6500000000000002E-2</v>
      </c>
      <c r="G10" s="9" t="s">
        <v>38</v>
      </c>
    </row>
    <row r="11" spans="2:10" x14ac:dyDescent="0.2">
      <c r="B11" s="19" t="s">
        <v>14</v>
      </c>
      <c r="C11" s="19" t="s">
        <v>15</v>
      </c>
      <c r="D11" s="20">
        <f>D5*D7</f>
        <v>5949.3753504000006</v>
      </c>
      <c r="E11" s="20">
        <f t="shared" ref="E11:F11" si="2">E5*E7</f>
        <v>2138.1817535999999</v>
      </c>
      <c r="F11" s="20">
        <f t="shared" si="2"/>
        <v>744.46790400000009</v>
      </c>
      <c r="G11" s="20">
        <f>SUM(D11:F11)</f>
        <v>8832.0250080000005</v>
      </c>
    </row>
    <row r="12" spans="2:10" x14ac:dyDescent="0.2">
      <c r="B12" s="19" t="s">
        <v>16</v>
      </c>
      <c r="C12" s="19" t="s">
        <v>17</v>
      </c>
      <c r="D12" s="20">
        <f>(D5+D11)*D8</f>
        <v>3967.3519697760003</v>
      </c>
      <c r="E12" s="20">
        <f t="shared" ref="E12:F12" si="3">(E5+E11)*E8</f>
        <v>1425.8504619839998</v>
      </c>
      <c r="F12" s="20">
        <f t="shared" si="3"/>
        <v>350.83049976000007</v>
      </c>
      <c r="G12" s="20">
        <f t="shared" ref="G12:G14" si="4">SUM(D12:F12)</f>
        <v>5744.0329315199997</v>
      </c>
    </row>
    <row r="13" spans="2:10" x14ac:dyDescent="0.2">
      <c r="B13" s="19" t="s">
        <v>18</v>
      </c>
      <c r="C13" s="19" t="s">
        <v>19</v>
      </c>
      <c r="D13" s="20">
        <f>D5*D9</f>
        <v>1156.8229848000003</v>
      </c>
      <c r="E13" s="20">
        <f t="shared" ref="E13:F13" si="5">E5*E9</f>
        <v>415.75756319999999</v>
      </c>
      <c r="F13" s="20">
        <f t="shared" si="5"/>
        <v>97.711412400000029</v>
      </c>
      <c r="G13" s="20">
        <f t="shared" si="4"/>
        <v>1670.2919604000003</v>
      </c>
    </row>
    <row r="14" spans="2:10" x14ac:dyDescent="0.2">
      <c r="B14" s="19" t="s">
        <v>20</v>
      </c>
      <c r="C14" s="19" t="s">
        <v>21</v>
      </c>
      <c r="D14" s="20">
        <f>D5*D10</f>
        <v>5315.8770492000003</v>
      </c>
      <c r="E14" s="20">
        <f t="shared" ref="E14:F14" si="6">E5*E10</f>
        <v>1910.5049927999999</v>
      </c>
      <c r="F14" s="20">
        <f t="shared" si="6"/>
        <v>449.00720460000008</v>
      </c>
      <c r="G14" s="20">
        <f t="shared" si="4"/>
        <v>7675.3892466000007</v>
      </c>
    </row>
    <row r="15" spans="2:10" x14ac:dyDescent="0.2">
      <c r="B15" s="10" t="s">
        <v>22</v>
      </c>
      <c r="C15" s="13" t="s">
        <v>28</v>
      </c>
      <c r="D15" s="13">
        <v>0.06</v>
      </c>
      <c r="E15" s="13">
        <v>0.06</v>
      </c>
      <c r="F15" s="13">
        <v>0.06</v>
      </c>
      <c r="G15" s="30" t="s">
        <v>38</v>
      </c>
    </row>
    <row r="16" spans="2:10" ht="34" x14ac:dyDescent="0.2">
      <c r="B16" s="21" t="s">
        <v>22</v>
      </c>
      <c r="C16" s="22" t="s">
        <v>23</v>
      </c>
      <c r="D16" s="23">
        <f>((D5+D11+D12+D13+D14))*D15/(1-D15)</f>
        <v>4562.3129460112341</v>
      </c>
      <c r="E16" s="23">
        <f t="shared" ref="E16:F16" si="7">((E5+E11+E12+E13+E14))*E15/(1-E15)</f>
        <v>1639.6770620159998</v>
      </c>
      <c r="F16" s="23">
        <f t="shared" si="7"/>
        <v>401.8047715378724</v>
      </c>
      <c r="G16" s="23">
        <f>SUM(D16:F16)</f>
        <v>6603.7947795651062</v>
      </c>
    </row>
    <row r="17" spans="2:10" x14ac:dyDescent="0.2">
      <c r="B17" s="39" t="s">
        <v>32</v>
      </c>
      <c r="C17" s="39" t="s">
        <v>28</v>
      </c>
      <c r="D17" s="40">
        <v>6578.6079846863304</v>
      </c>
      <c r="E17" s="40">
        <v>2394.9511521996455</v>
      </c>
      <c r="F17" s="40">
        <v>540.5532381140265</v>
      </c>
      <c r="G17" s="40">
        <f t="shared" ref="G17:G19" si="8">SUM(D17:F17)</f>
        <v>9514.1123750000006</v>
      </c>
    </row>
    <row r="18" spans="2:10" x14ac:dyDescent="0.2">
      <c r="B18" s="39" t="s">
        <v>24</v>
      </c>
      <c r="C18" s="39" t="s">
        <v>28</v>
      </c>
      <c r="D18" s="40">
        <v>1660.6730769230769</v>
      </c>
      <c r="E18" s="40">
        <v>349.61538461538453</v>
      </c>
      <c r="F18" s="40">
        <v>262.21153846153845</v>
      </c>
      <c r="G18" s="40">
        <f t="shared" si="8"/>
        <v>2272.5</v>
      </c>
      <c r="H18" s="1"/>
      <c r="I18" s="1"/>
      <c r="J18" s="1"/>
    </row>
    <row r="19" spans="2:10" ht="51" x14ac:dyDescent="0.2">
      <c r="B19" s="16" t="s">
        <v>25</v>
      </c>
      <c r="C19" s="17" t="s">
        <v>31</v>
      </c>
      <c r="D19" s="11">
        <f>D5+D11+D12+D13+D14+D16+D17+D18</f>
        <v>84277.83016179665</v>
      </c>
      <c r="E19" s="11">
        <f t="shared" ref="E19:F19" si="9">E5+E11+E12+E13+E14+E16+E17+E18</f>
        <v>30072.517570415024</v>
      </c>
      <c r="F19" s="11">
        <f t="shared" si="9"/>
        <v>7499.5109688734383</v>
      </c>
      <c r="G19" s="11">
        <f t="shared" si="8"/>
        <v>121849.8587010851</v>
      </c>
    </row>
    <row r="20" spans="2:10" x14ac:dyDescent="0.2">
      <c r="B20" s="24" t="s">
        <v>26</v>
      </c>
      <c r="C20" s="24" t="s">
        <v>39</v>
      </c>
      <c r="D20" s="25">
        <v>98928</v>
      </c>
      <c r="E20" s="26">
        <v>39219</v>
      </c>
      <c r="F20" s="26"/>
      <c r="G20" s="25">
        <f>SUM(D20:F20)</f>
        <v>138147</v>
      </c>
    </row>
    <row r="21" spans="2:10" x14ac:dyDescent="0.2">
      <c r="B21" s="10" t="s">
        <v>27</v>
      </c>
      <c r="C21" s="2" t="s">
        <v>28</v>
      </c>
      <c r="D21" s="15">
        <v>0.11</v>
      </c>
      <c r="E21" s="28">
        <v>0.11</v>
      </c>
      <c r="F21" s="29"/>
      <c r="G21" s="30" t="s">
        <v>38</v>
      </c>
    </row>
    <row r="22" spans="2:10" ht="17" x14ac:dyDescent="0.2">
      <c r="B22" s="21" t="s">
        <v>27</v>
      </c>
      <c r="C22" s="22" t="s">
        <v>33</v>
      </c>
      <c r="D22" s="23">
        <f>D20*D21</f>
        <v>10882.08</v>
      </c>
      <c r="E22" s="41">
        <f t="shared" ref="E22" si="10">E20*E21</f>
        <v>4314.09</v>
      </c>
      <c r="F22" s="42"/>
      <c r="G22" s="23">
        <f>SUM(D22:F22)</f>
        <v>15196.17</v>
      </c>
    </row>
    <row r="23" spans="2:10" ht="34" x14ac:dyDescent="0.2">
      <c r="B23" s="31" t="s">
        <v>29</v>
      </c>
      <c r="C23" s="32" t="s">
        <v>30</v>
      </c>
      <c r="D23" s="14">
        <f>D20-D19-D22</f>
        <v>3768.0898382033502</v>
      </c>
      <c r="E23" s="33">
        <f>(E20)-(E19+F19)-E22</f>
        <v>-2667.1185392884618</v>
      </c>
      <c r="F23" s="33"/>
      <c r="G23" s="14">
        <f>SUM(D23:F23)</f>
        <v>1100.9712989148884</v>
      </c>
    </row>
    <row r="24" spans="2:10" x14ac:dyDescent="0.2">
      <c r="B24" s="18" t="s">
        <v>35</v>
      </c>
      <c r="C24" s="18" t="s">
        <v>34</v>
      </c>
      <c r="D24" s="34">
        <f>D23/D20</f>
        <v>3.8089214764306871E-2</v>
      </c>
      <c r="E24" s="35">
        <f>E23/E20</f>
        <v>-6.8005776263761489E-2</v>
      </c>
      <c r="F24" s="35"/>
      <c r="G24" s="34">
        <f>G23/G20</f>
        <v>7.9695635729685656E-3</v>
      </c>
    </row>
    <row r="26" spans="2:10" x14ac:dyDescent="0.2">
      <c r="B26" s="36"/>
      <c r="C26" t="s">
        <v>41</v>
      </c>
      <c r="D26" s="1"/>
    </row>
    <row r="27" spans="2:10" x14ac:dyDescent="0.2">
      <c r="B27" s="19"/>
      <c r="C27" t="s">
        <v>40</v>
      </c>
      <c r="D27" s="1"/>
    </row>
    <row r="28" spans="2:10" x14ac:dyDescent="0.2">
      <c r="B28" s="39"/>
      <c r="C28" t="s">
        <v>43</v>
      </c>
      <c r="D28" s="1"/>
    </row>
    <row r="29" spans="2:10" x14ac:dyDescent="0.2">
      <c r="B29" s="16"/>
      <c r="C29" t="s">
        <v>42</v>
      </c>
      <c r="D29" s="1"/>
    </row>
    <row r="30" spans="2:10" x14ac:dyDescent="0.2">
      <c r="B30" s="24"/>
      <c r="C30" t="s">
        <v>26</v>
      </c>
      <c r="D30" s="1"/>
    </row>
    <row r="31" spans="2:10" x14ac:dyDescent="0.2">
      <c r="B31" s="18"/>
      <c r="C31" t="s">
        <v>29</v>
      </c>
    </row>
  </sheetData>
  <mergeCells count="5">
    <mergeCell ref="E20:F20"/>
    <mergeCell ref="E22:F22"/>
    <mergeCell ref="E23:F23"/>
    <mergeCell ref="E24:F24"/>
    <mergeCell ref="E21:F2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2026-05-27T15:44:51Z</dcterms:created>
  <dcterms:modified xsi:type="dcterms:W3CDTF">2026-05-27T18:41:44Z</dcterms:modified>
  <cp:category/>
</cp:coreProperties>
</file>