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U:\COCVAP\SELESC\ESTIMATIVA CUSTOS DE MÃO DE OBRA\Estimativas 2026\7 T2 - SGIDOC - 00200.020698_2025-90\"/>
    </mc:Choice>
  </mc:AlternateContent>
  <xr:revisionPtr revIDLastSave="0" documentId="13_ncr:1_{3811ED5A-D29C-40FB-9AFB-408452A308A2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Base de dados" sheetId="20" state="hidden" r:id="rId1"/>
    <sheet name="subitem 1.1" sheetId="1" r:id="rId2"/>
    <sheet name="subitem 1.2" sheetId="32" r:id="rId3"/>
    <sheet name="subitem 1.3" sheetId="33" r:id="rId4"/>
    <sheet name="subitem 1.4" sheetId="34" r:id="rId5"/>
    <sheet name="subitem 1.5" sheetId="35" r:id="rId6"/>
    <sheet name="subitem 1.6" sheetId="36" r:id="rId7"/>
    <sheet name="subitem 1.7" sheetId="37" r:id="rId8"/>
    <sheet name="subitem 1.8" sheetId="38" r:id="rId9"/>
    <sheet name="subitem 1.9" sheetId="39" r:id="rId10"/>
    <sheet name="Uniformes" sheetId="50" r:id="rId11"/>
    <sheet name="EPIs" sheetId="51" r:id="rId12"/>
  </sheets>
  <externalReferences>
    <externalReference r:id="rId13"/>
  </externalReferences>
  <definedNames>
    <definedName name="_xlnm.Print_Area" localSheetId="0">'Base de dados'!$A$1:$J$11</definedName>
    <definedName name="_xlnm.Print_Area" localSheetId="1">'subitem 1.1'!$A$1:$D$90</definedName>
    <definedName name="_xlnm.Print_Area" localSheetId="2">'subitem 1.2'!$A$1:$D$90</definedName>
    <definedName name="_xlnm.Print_Area" localSheetId="3">'subitem 1.3'!$A$1:$D$90</definedName>
    <definedName name="_xlnm.Print_Area" localSheetId="4">'subitem 1.4'!$A$1:$D$90</definedName>
    <definedName name="_xlnm.Print_Area" localSheetId="5">'subitem 1.5'!$A$1:$D$90</definedName>
    <definedName name="_xlnm.Print_Area" localSheetId="6">'subitem 1.6'!$A$1:$D$90</definedName>
    <definedName name="_xlnm.Print_Area" localSheetId="7">'subitem 1.7'!$A$1:$D$90</definedName>
    <definedName name="_xlnm.Print_Area" localSheetId="8">'subitem 1.8'!$A$1:$D$90</definedName>
    <definedName name="_xlnm.Print_Area" localSheetId="9">'subitem 1.9'!$A$1:$D$90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1">'subitem 1.1'!$A$1:$D$92</definedName>
    <definedName name="Print_Area" localSheetId="2">'subitem 1.2'!$A$1:$D$92</definedName>
    <definedName name="Print_Area" localSheetId="3">'subitem 1.3'!$A$1:$D$92</definedName>
    <definedName name="Print_Area" localSheetId="4">'subitem 1.4'!$A$1:$D$92</definedName>
    <definedName name="Print_Area" localSheetId="5">'subitem 1.5'!$A$1:$D$92</definedName>
    <definedName name="Print_Area" localSheetId="6">'subitem 1.6'!$A$1:$D$92</definedName>
    <definedName name="Print_Area" localSheetId="7">'subitem 1.7'!$A$1:$D$92</definedName>
    <definedName name="Print_Area" localSheetId="8">'subitem 1.8'!$A$1:$D$92</definedName>
    <definedName name="Print_Area" localSheetId="9">'subitem 1.9'!$A$1:$D$92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0" l="1"/>
  <c r="E9" i="20"/>
  <c r="E8" i="20"/>
  <c r="E7" i="20"/>
  <c r="E6" i="20"/>
  <c r="E5" i="20"/>
  <c r="E4" i="20"/>
  <c r="E3" i="20"/>
  <c r="E2" i="20"/>
  <c r="B4" i="1" l="1"/>
  <c r="C57" i="38"/>
  <c r="C57" i="1"/>
  <c r="D11" i="20" l="1"/>
  <c r="B4" i="32" l="1"/>
  <c r="B4" i="33"/>
  <c r="B4" i="34"/>
  <c r="B4" i="35"/>
  <c r="B4" i="36"/>
  <c r="B4" i="37"/>
  <c r="B4" i="38"/>
  <c r="B4" i="39"/>
  <c r="B2" i="32"/>
  <c r="B2" i="33"/>
  <c r="B2" i="34"/>
  <c r="B2" i="35"/>
  <c r="B2" i="36"/>
  <c r="B2" i="37"/>
  <c r="B2" i="38"/>
  <c r="B2" i="39"/>
  <c r="B2" i="1"/>
  <c r="D28" i="36" l="1"/>
  <c r="D28" i="39"/>
  <c r="C80" i="39"/>
  <c r="C87" i="39" s="1"/>
  <c r="C62" i="39"/>
  <c r="C61" i="39"/>
  <c r="C60" i="39"/>
  <c r="C59" i="39"/>
  <c r="C58" i="39"/>
  <c r="C54" i="39"/>
  <c r="G52" i="39"/>
  <c r="C52" i="39"/>
  <c r="C50" i="39"/>
  <c r="C46" i="39"/>
  <c r="C41" i="39"/>
  <c r="C39" i="39"/>
  <c r="D7" i="39"/>
  <c r="B3" i="39"/>
  <c r="C80" i="38"/>
  <c r="C87" i="38" s="1"/>
  <c r="C62" i="38"/>
  <c r="C61" i="38"/>
  <c r="C60" i="38"/>
  <c r="C59" i="38"/>
  <c r="C58" i="38"/>
  <c r="C54" i="38"/>
  <c r="G52" i="38"/>
  <c r="C52" i="38"/>
  <c r="C50" i="38"/>
  <c r="C51" i="38" s="1"/>
  <c r="C46" i="38"/>
  <c r="C41" i="38"/>
  <c r="C39" i="38"/>
  <c r="D28" i="38"/>
  <c r="D7" i="38"/>
  <c r="B3" i="38"/>
  <c r="C80" i="37"/>
  <c r="C87" i="37" s="1"/>
  <c r="C62" i="37"/>
  <c r="C61" i="37"/>
  <c r="C60" i="37"/>
  <c r="C59" i="37"/>
  <c r="C58" i="37"/>
  <c r="C54" i="37"/>
  <c r="G52" i="37"/>
  <c r="C52" i="37"/>
  <c r="C51" i="37"/>
  <c r="C50" i="37"/>
  <c r="C46" i="37"/>
  <c r="C41" i="37"/>
  <c r="C39" i="37"/>
  <c r="D28" i="37"/>
  <c r="D7" i="37"/>
  <c r="B3" i="37"/>
  <c r="C80" i="36"/>
  <c r="C87" i="36" s="1"/>
  <c r="C62" i="36"/>
  <c r="C61" i="36"/>
  <c r="C60" i="36"/>
  <c r="C59" i="36"/>
  <c r="C58" i="36"/>
  <c r="C54" i="36"/>
  <c r="G52" i="36"/>
  <c r="C52" i="36"/>
  <c r="C50" i="36"/>
  <c r="C51" i="36" s="1"/>
  <c r="C46" i="36"/>
  <c r="C41" i="36"/>
  <c r="C39" i="36"/>
  <c r="D7" i="36"/>
  <c r="B3" i="36"/>
  <c r="C80" i="35"/>
  <c r="C87" i="35" s="1"/>
  <c r="C62" i="35"/>
  <c r="C61" i="35"/>
  <c r="C60" i="35"/>
  <c r="C59" i="35"/>
  <c r="C58" i="35"/>
  <c r="C54" i="35"/>
  <c r="G52" i="35"/>
  <c r="C52" i="35"/>
  <c r="C50" i="35"/>
  <c r="C51" i="35" s="1"/>
  <c r="C46" i="35"/>
  <c r="C41" i="35"/>
  <c r="C39" i="35"/>
  <c r="D28" i="35"/>
  <c r="D7" i="35"/>
  <c r="B3" i="35"/>
  <c r="C80" i="34"/>
  <c r="C87" i="34" s="1"/>
  <c r="C62" i="34"/>
  <c r="C61" i="34"/>
  <c r="C60" i="34"/>
  <c r="C59" i="34"/>
  <c r="C58" i="34"/>
  <c r="C54" i="34"/>
  <c r="G52" i="34"/>
  <c r="C52" i="34"/>
  <c r="C50" i="34"/>
  <c r="C51" i="34" s="1"/>
  <c r="C46" i="34"/>
  <c r="C41" i="34"/>
  <c r="C39" i="34"/>
  <c r="D28" i="34"/>
  <c r="D7" i="34"/>
  <c r="B3" i="34"/>
  <c r="C80" i="33"/>
  <c r="C87" i="33" s="1"/>
  <c r="C62" i="33"/>
  <c r="C61" i="33"/>
  <c r="C60" i="33"/>
  <c r="C59" i="33"/>
  <c r="C58" i="33"/>
  <c r="C54" i="33"/>
  <c r="G52" i="33"/>
  <c r="C52" i="33"/>
  <c r="C50" i="33"/>
  <c r="C51" i="33" s="1"/>
  <c r="C46" i="33"/>
  <c r="C41" i="33"/>
  <c r="C39" i="33"/>
  <c r="D28" i="33"/>
  <c r="D7" i="33"/>
  <c r="B3" i="33"/>
  <c r="C80" i="32"/>
  <c r="C87" i="32" s="1"/>
  <c r="C62" i="32"/>
  <c r="C61" i="32"/>
  <c r="C60" i="32"/>
  <c r="C59" i="32"/>
  <c r="C58" i="32"/>
  <c r="C54" i="32"/>
  <c r="G52" i="32"/>
  <c r="C52" i="32"/>
  <c r="C51" i="32"/>
  <c r="C50" i="32"/>
  <c r="C46" i="32"/>
  <c r="C41" i="32"/>
  <c r="C39" i="32"/>
  <c r="D28" i="32"/>
  <c r="D7" i="32"/>
  <c r="B3" i="32"/>
  <c r="D7" i="1"/>
  <c r="B3" i="1"/>
  <c r="D23" i="37" l="1"/>
  <c r="D50" i="37"/>
  <c r="D46" i="37"/>
  <c r="D52" i="37"/>
  <c r="D15" i="33"/>
  <c r="D38" i="33" s="1"/>
  <c r="D46" i="33"/>
  <c r="D50" i="33"/>
  <c r="D52" i="33"/>
  <c r="D53" i="33" s="1"/>
  <c r="D23" i="34"/>
  <c r="D52" i="34"/>
  <c r="D46" i="34"/>
  <c r="D50" i="34"/>
  <c r="D23" i="35"/>
  <c r="D50" i="35"/>
  <c r="D46" i="35"/>
  <c r="D52" i="35"/>
  <c r="D15" i="36"/>
  <c r="D31" i="36" s="1"/>
  <c r="D47" i="36"/>
  <c r="D50" i="36"/>
  <c r="D46" i="36"/>
  <c r="D52" i="36"/>
  <c r="D53" i="36" s="1"/>
  <c r="D52" i="38"/>
  <c r="D46" i="38"/>
  <c r="D42" i="38"/>
  <c r="D50" i="38"/>
  <c r="D15" i="38"/>
  <c r="D15" i="39"/>
  <c r="D36" i="39" s="1"/>
  <c r="D42" i="39"/>
  <c r="D52" i="39"/>
  <c r="D53" i="39" s="1"/>
  <c r="D50" i="39"/>
  <c r="D46" i="39"/>
  <c r="D15" i="32"/>
  <c r="D34" i="32" s="1"/>
  <c r="D50" i="32"/>
  <c r="D46" i="32"/>
  <c r="D52" i="32"/>
  <c r="D53" i="32" s="1"/>
  <c r="D23" i="38"/>
  <c r="C63" i="39"/>
  <c r="C64" i="39" s="1"/>
  <c r="C65" i="39" s="1"/>
  <c r="C72" i="39" s="1"/>
  <c r="C53" i="39"/>
  <c r="C63" i="36"/>
  <c r="C64" i="36" s="1"/>
  <c r="C65" i="36" s="1"/>
  <c r="C72" i="36" s="1"/>
  <c r="C63" i="33"/>
  <c r="C63" i="38"/>
  <c r="C64" i="38" s="1"/>
  <c r="C65" i="38" s="1"/>
  <c r="C72" i="38" s="1"/>
  <c r="C51" i="39"/>
  <c r="C55" i="39" s="1"/>
  <c r="C71" i="39" s="1"/>
  <c r="C63" i="34"/>
  <c r="C64" i="34" s="1"/>
  <c r="C65" i="34" s="1"/>
  <c r="C72" i="34" s="1"/>
  <c r="C63" i="35"/>
  <c r="C64" i="35" s="1"/>
  <c r="C65" i="35" s="1"/>
  <c r="C72" i="35" s="1"/>
  <c r="C63" i="32"/>
  <c r="C64" i="32" s="1"/>
  <c r="C65" i="32" s="1"/>
  <c r="C72" i="32" s="1"/>
  <c r="C63" i="37"/>
  <c r="C64" i="37" s="1"/>
  <c r="C65" i="37" s="1"/>
  <c r="C72" i="37" s="1"/>
  <c r="D23" i="32"/>
  <c r="D23" i="39"/>
  <c r="C42" i="39"/>
  <c r="C44" i="39" s="1"/>
  <c r="C69" i="39" s="1"/>
  <c r="C68" i="39"/>
  <c r="C47" i="39"/>
  <c r="C48" i="39" s="1"/>
  <c r="C70" i="39" s="1"/>
  <c r="C53" i="38"/>
  <c r="C55" i="38" s="1"/>
  <c r="C71" i="38" s="1"/>
  <c r="C68" i="38"/>
  <c r="C42" i="38"/>
  <c r="C44" i="38" s="1"/>
  <c r="C69" i="38" s="1"/>
  <c r="C47" i="38"/>
  <c r="C48" i="38" s="1"/>
  <c r="C70" i="38" s="1"/>
  <c r="D23" i="36"/>
  <c r="C42" i="37"/>
  <c r="C44" i="37" s="1"/>
  <c r="C69" i="37" s="1"/>
  <c r="C68" i="37"/>
  <c r="C47" i="37"/>
  <c r="C48" i="37" s="1"/>
  <c r="C70" i="37" s="1"/>
  <c r="C53" i="37"/>
  <c r="C55" i="37" s="1"/>
  <c r="C71" i="37" s="1"/>
  <c r="D15" i="37"/>
  <c r="C53" i="36"/>
  <c r="C55" i="36" s="1"/>
  <c r="C71" i="36" s="1"/>
  <c r="C68" i="36"/>
  <c r="C42" i="36"/>
  <c r="C44" i="36" s="1"/>
  <c r="C69" i="36" s="1"/>
  <c r="C47" i="36"/>
  <c r="C48" i="36" s="1"/>
  <c r="C70" i="36" s="1"/>
  <c r="C47" i="35"/>
  <c r="C48" i="35" s="1"/>
  <c r="C70" i="35" s="1"/>
  <c r="C42" i="35"/>
  <c r="C44" i="35" s="1"/>
  <c r="C69" i="35" s="1"/>
  <c r="C53" i="35"/>
  <c r="C55" i="35" s="1"/>
  <c r="C71" i="35" s="1"/>
  <c r="C68" i="35"/>
  <c r="D15" i="35"/>
  <c r="D23" i="33"/>
  <c r="C53" i="34"/>
  <c r="C55" i="34" s="1"/>
  <c r="C71" i="34" s="1"/>
  <c r="C68" i="34"/>
  <c r="D15" i="34"/>
  <c r="C47" i="34"/>
  <c r="C48" i="34" s="1"/>
  <c r="C70" i="34" s="1"/>
  <c r="C42" i="34"/>
  <c r="C44" i="34" s="1"/>
  <c r="C69" i="34" s="1"/>
  <c r="C53" i="33"/>
  <c r="C55" i="33" s="1"/>
  <c r="C71" i="33" s="1"/>
  <c r="C68" i="33"/>
  <c r="C42" i="33"/>
  <c r="C44" i="33" s="1"/>
  <c r="C69" i="33" s="1"/>
  <c r="C47" i="33"/>
  <c r="C48" i="33" s="1"/>
  <c r="C70" i="33" s="1"/>
  <c r="C42" i="32"/>
  <c r="C44" i="32" s="1"/>
  <c r="C69" i="32" s="1"/>
  <c r="C53" i="32"/>
  <c r="C55" i="32" s="1"/>
  <c r="C71" i="32" s="1"/>
  <c r="C68" i="32"/>
  <c r="C47" i="32"/>
  <c r="C48" i="32" s="1"/>
  <c r="C70" i="32" s="1"/>
  <c r="D34" i="33" l="1"/>
  <c r="D47" i="34"/>
  <c r="D47" i="37"/>
  <c r="D42" i="37"/>
  <c r="D42" i="32"/>
  <c r="D47" i="39"/>
  <c r="D48" i="39" s="1"/>
  <c r="D70" i="39" s="1"/>
  <c r="D47" i="38"/>
  <c r="D42" i="35"/>
  <c r="D42" i="33"/>
  <c r="D47" i="32"/>
  <c r="D42" i="36"/>
  <c r="D47" i="35"/>
  <c r="D42" i="34"/>
  <c r="D47" i="33"/>
  <c r="D48" i="33" s="1"/>
  <c r="D70" i="33" s="1"/>
  <c r="D36" i="33"/>
  <c r="D60" i="32"/>
  <c r="D37" i="32"/>
  <c r="D32" i="33"/>
  <c r="D37" i="33"/>
  <c r="D36" i="36"/>
  <c r="D37" i="36"/>
  <c r="D63" i="33"/>
  <c r="D64" i="33" s="1"/>
  <c r="D36" i="32"/>
  <c r="D62" i="32"/>
  <c r="D59" i="33"/>
  <c r="D59" i="32"/>
  <c r="D31" i="32"/>
  <c r="D41" i="33"/>
  <c r="D32" i="32"/>
  <c r="D38" i="32"/>
  <c r="D33" i="32"/>
  <c r="D57" i="33"/>
  <c r="D60" i="33"/>
  <c r="D35" i="33"/>
  <c r="D58" i="33"/>
  <c r="D58" i="32"/>
  <c r="D61" i="32"/>
  <c r="D31" i="33"/>
  <c r="D33" i="36"/>
  <c r="D60" i="36"/>
  <c r="D58" i="36"/>
  <c r="D63" i="39"/>
  <c r="D64" i="39" s="1"/>
  <c r="D62" i="36"/>
  <c r="D37" i="39"/>
  <c r="D58" i="39"/>
  <c r="D57" i="32"/>
  <c r="D41" i="32"/>
  <c r="D38" i="39"/>
  <c r="D62" i="39"/>
  <c r="D62" i="33"/>
  <c r="D61" i="33"/>
  <c r="D59" i="36"/>
  <c r="D61" i="36"/>
  <c r="D51" i="35"/>
  <c r="D54" i="35"/>
  <c r="D34" i="39"/>
  <c r="D33" i="39"/>
  <c r="D51" i="38"/>
  <c r="D54" i="38"/>
  <c r="D38" i="36"/>
  <c r="D57" i="36"/>
  <c r="D54" i="32"/>
  <c r="D51" i="32"/>
  <c r="D51" i="39"/>
  <c r="D54" i="39"/>
  <c r="D51" i="37"/>
  <c r="D54" i="37"/>
  <c r="D32" i="39"/>
  <c r="D54" i="36"/>
  <c r="D51" i="36"/>
  <c r="D35" i="32"/>
  <c r="D59" i="39"/>
  <c r="D35" i="39"/>
  <c r="D33" i="33"/>
  <c r="D32" i="36"/>
  <c r="D35" i="36"/>
  <c r="D60" i="39"/>
  <c r="D51" i="34"/>
  <c r="D54" i="34"/>
  <c r="D57" i="39"/>
  <c r="D31" i="39"/>
  <c r="D61" i="39"/>
  <c r="D41" i="36"/>
  <c r="D34" i="36"/>
  <c r="D54" i="33"/>
  <c r="D51" i="33"/>
  <c r="D41" i="39"/>
  <c r="D44" i="39" s="1"/>
  <c r="D69" i="39" s="1"/>
  <c r="D63" i="38"/>
  <c r="D64" i="38" s="1"/>
  <c r="D57" i="38"/>
  <c r="D61" i="37"/>
  <c r="D33" i="37"/>
  <c r="D37" i="37"/>
  <c r="D34" i="37"/>
  <c r="D62" i="37"/>
  <c r="D53" i="37"/>
  <c r="D59" i="37"/>
  <c r="D35" i="37"/>
  <c r="D60" i="37"/>
  <c r="D58" i="37"/>
  <c r="D41" i="37"/>
  <c r="D32" i="37"/>
  <c r="D36" i="37"/>
  <c r="D31" i="37"/>
  <c r="D38" i="37"/>
  <c r="D61" i="34"/>
  <c r="D35" i="34"/>
  <c r="D62" i="34"/>
  <c r="D58" i="34"/>
  <c r="D41" i="34"/>
  <c r="D32" i="34"/>
  <c r="D36" i="34"/>
  <c r="D31" i="34"/>
  <c r="D37" i="34"/>
  <c r="D59" i="34"/>
  <c r="D33" i="34"/>
  <c r="D60" i="34"/>
  <c r="D53" i="34"/>
  <c r="D34" i="34"/>
  <c r="D38" i="34"/>
  <c r="D61" i="35"/>
  <c r="D53" i="35"/>
  <c r="D32" i="35"/>
  <c r="D36" i="35"/>
  <c r="D33" i="35"/>
  <c r="D62" i="35"/>
  <c r="D37" i="35"/>
  <c r="D38" i="35"/>
  <c r="D59" i="35"/>
  <c r="D58" i="35"/>
  <c r="D41" i="35"/>
  <c r="D31" i="35"/>
  <c r="D60" i="35"/>
  <c r="D35" i="35"/>
  <c r="D34" i="35"/>
  <c r="D61" i="38"/>
  <c r="D58" i="38"/>
  <c r="D41" i="38"/>
  <c r="D34" i="38"/>
  <c r="D38" i="38"/>
  <c r="D31" i="38"/>
  <c r="D62" i="38"/>
  <c r="D32" i="38"/>
  <c r="D59" i="38"/>
  <c r="D53" i="38"/>
  <c r="D36" i="38"/>
  <c r="D60" i="38"/>
  <c r="D33" i="38"/>
  <c r="D37" i="38"/>
  <c r="D35" i="38"/>
  <c r="D57" i="37"/>
  <c r="D57" i="35"/>
  <c r="D57" i="34"/>
  <c r="C64" i="33"/>
  <c r="C65" i="33" s="1"/>
  <c r="C72" i="33" s="1"/>
  <c r="C73" i="33" s="1"/>
  <c r="D63" i="36"/>
  <c r="D64" i="36" s="1"/>
  <c r="D63" i="32"/>
  <c r="D63" i="34"/>
  <c r="D63" i="37"/>
  <c r="C73" i="39"/>
  <c r="C73" i="38"/>
  <c r="C73" i="37"/>
  <c r="C73" i="36"/>
  <c r="D48" i="36"/>
  <c r="D70" i="36" s="1"/>
  <c r="C73" i="35"/>
  <c r="D63" i="35"/>
  <c r="D64" i="35" s="1"/>
  <c r="C73" i="34"/>
  <c r="D48" i="32"/>
  <c r="D70" i="32" s="1"/>
  <c r="C73" i="32"/>
  <c r="D44" i="36" l="1"/>
  <c r="D69" i="36" s="1"/>
  <c r="D44" i="32"/>
  <c r="D69" i="32" s="1"/>
  <c r="D44" i="33"/>
  <c r="D69" i="33" s="1"/>
  <c r="D39" i="33"/>
  <c r="D68" i="33" s="1"/>
  <c r="D65" i="33"/>
  <c r="D72" i="33" s="1"/>
  <c r="D55" i="33"/>
  <c r="D71" i="33" s="1"/>
  <c r="D55" i="32"/>
  <c r="D71" i="32" s="1"/>
  <c r="D39" i="32"/>
  <c r="D68" i="32" s="1"/>
  <c r="D65" i="39"/>
  <c r="D72" i="39" s="1"/>
  <c r="D55" i="39"/>
  <c r="D71" i="39" s="1"/>
  <c r="D55" i="36"/>
  <c r="D71" i="36" s="1"/>
  <c r="D39" i="39"/>
  <c r="D68" i="39" s="1"/>
  <c r="D39" i="36"/>
  <c r="D68" i="36" s="1"/>
  <c r="D65" i="38"/>
  <c r="D72" i="38" s="1"/>
  <c r="D48" i="38"/>
  <c r="D70" i="38" s="1"/>
  <c r="D55" i="38"/>
  <c r="D71" i="38" s="1"/>
  <c r="D44" i="38"/>
  <c r="D69" i="38" s="1"/>
  <c r="D39" i="38"/>
  <c r="D68" i="38" s="1"/>
  <c r="D64" i="37"/>
  <c r="D65" i="37" s="1"/>
  <c r="D72" i="37" s="1"/>
  <c r="D65" i="36"/>
  <c r="D72" i="36" s="1"/>
  <c r="D64" i="34"/>
  <c r="D65" i="34" s="1"/>
  <c r="D72" i="34" s="1"/>
  <c r="D64" i="32"/>
  <c r="D65" i="32" s="1"/>
  <c r="D72" i="32" s="1"/>
  <c r="D39" i="37"/>
  <c r="D68" i="37" s="1"/>
  <c r="D44" i="37"/>
  <c r="D69" i="37" s="1"/>
  <c r="D48" i="37"/>
  <c r="D70" i="37" s="1"/>
  <c r="D55" i="37"/>
  <c r="D71" i="37" s="1"/>
  <c r="D39" i="35"/>
  <c r="D68" i="35" s="1"/>
  <c r="D48" i="35"/>
  <c r="D70" i="35" s="1"/>
  <c r="D55" i="35"/>
  <c r="D71" i="35" s="1"/>
  <c r="D65" i="35"/>
  <c r="D72" i="35" s="1"/>
  <c r="D44" i="35"/>
  <c r="D69" i="35" s="1"/>
  <c r="D44" i="34"/>
  <c r="D69" i="34" s="1"/>
  <c r="D39" i="34"/>
  <c r="D68" i="34" s="1"/>
  <c r="D48" i="34"/>
  <c r="D70" i="34" s="1"/>
  <c r="D55" i="34"/>
  <c r="D71" i="34" s="1"/>
  <c r="D73" i="33" l="1"/>
  <c r="D75" i="33" s="1"/>
  <c r="D78" i="33" s="1"/>
  <c r="D79" i="33" s="1"/>
  <c r="D73" i="32"/>
  <c r="D75" i="32" s="1"/>
  <c r="D78" i="32" s="1"/>
  <c r="D73" i="39"/>
  <c r="D75" i="39" s="1"/>
  <c r="D78" i="39" s="1"/>
  <c r="D79" i="39" s="1"/>
  <c r="D73" i="36"/>
  <c r="D75" i="36" s="1"/>
  <c r="D78" i="36" s="1"/>
  <c r="D79" i="36" s="1"/>
  <c r="D90" i="36" s="1"/>
  <c r="D73" i="38"/>
  <c r="D75" i="38" s="1"/>
  <c r="D73" i="37"/>
  <c r="D75" i="37" s="1"/>
  <c r="D73" i="35"/>
  <c r="D75" i="35" s="1"/>
  <c r="D73" i="34"/>
  <c r="D75" i="34" s="1"/>
  <c r="D23" i="1"/>
  <c r="C80" i="1"/>
  <c r="C87" i="1" s="1"/>
  <c r="C62" i="1"/>
  <c r="C61" i="1"/>
  <c r="C60" i="1"/>
  <c r="C59" i="1"/>
  <c r="C58" i="1"/>
  <c r="C54" i="1"/>
  <c r="G52" i="1"/>
  <c r="C52" i="1"/>
  <c r="D52" i="1" s="1"/>
  <c r="C50" i="1"/>
  <c r="C46" i="1"/>
  <c r="D46" i="1" s="1"/>
  <c r="C41" i="1"/>
  <c r="C39" i="1"/>
  <c r="D28" i="1"/>
  <c r="C51" i="1" l="1"/>
  <c r="D50" i="1"/>
  <c r="D90" i="39"/>
  <c r="D79" i="32"/>
  <c r="D90" i="32" s="1"/>
  <c r="D90" i="33"/>
  <c r="D78" i="34"/>
  <c r="D79" i="34" s="1"/>
  <c r="D90" i="34" s="1"/>
  <c r="D78" i="38"/>
  <c r="D79" i="38" s="1"/>
  <c r="D78" i="35"/>
  <c r="D79" i="35" s="1"/>
  <c r="D78" i="37"/>
  <c r="D79" i="37" s="1"/>
  <c r="D90" i="37" s="1"/>
  <c r="C53" i="1"/>
  <c r="C63" i="1"/>
  <c r="C64" i="1" s="1"/>
  <c r="C55" i="1"/>
  <c r="C71" i="1" s="1"/>
  <c r="C42" i="1"/>
  <c r="C68" i="1"/>
  <c r="C47" i="1"/>
  <c r="D15" i="1"/>
  <c r="C48" i="1" l="1"/>
  <c r="C70" i="1" s="1"/>
  <c r="D47" i="1"/>
  <c r="C44" i="1"/>
  <c r="C69" i="1" s="1"/>
  <c r="D42" i="1"/>
  <c r="D90" i="35"/>
  <c r="D41" i="1"/>
  <c r="D54" i="1"/>
  <c r="D51" i="1"/>
  <c r="D37" i="1"/>
  <c r="D36" i="1"/>
  <c r="D35" i="1"/>
  <c r="D34" i="1"/>
  <c r="D33" i="1"/>
  <c r="D32" i="1"/>
  <c r="D31" i="1"/>
  <c r="D38" i="1"/>
  <c r="D90" i="38"/>
  <c r="D61" i="1"/>
  <c r="D53" i="1"/>
  <c r="D62" i="1"/>
  <c r="D59" i="1"/>
  <c r="D58" i="1"/>
  <c r="D60" i="1"/>
  <c r="D57" i="1"/>
  <c r="D84" i="32"/>
  <c r="D81" i="32"/>
  <c r="D82" i="32"/>
  <c r="D82" i="33"/>
  <c r="D81" i="33"/>
  <c r="D84" i="33"/>
  <c r="D82" i="39"/>
  <c r="D84" i="39"/>
  <c r="D81" i="39"/>
  <c r="D82" i="36"/>
  <c r="D84" i="36"/>
  <c r="D81" i="36"/>
  <c r="D63" i="1"/>
  <c r="D64" i="1" s="1"/>
  <c r="D84" i="37" l="1"/>
  <c r="D81" i="37"/>
  <c r="D82" i="37"/>
  <c r="D82" i="38"/>
  <c r="D84" i="38"/>
  <c r="D81" i="38"/>
  <c r="D84" i="34"/>
  <c r="D82" i="34"/>
  <c r="D81" i="34"/>
  <c r="D80" i="39"/>
  <c r="D87" i="39" s="1"/>
  <c r="D80" i="36"/>
  <c r="D87" i="36" s="1"/>
  <c r="D80" i="33"/>
  <c r="D87" i="33" s="1"/>
  <c r="D80" i="32"/>
  <c r="D87" i="32" s="1"/>
  <c r="D55" i="1"/>
  <c r="D71" i="1" s="1"/>
  <c r="D39" i="1"/>
  <c r="D68" i="1" s="1"/>
  <c r="D48" i="1"/>
  <c r="D70" i="1" s="1"/>
  <c r="D44" i="1"/>
  <c r="D69" i="1" s="1"/>
  <c r="C65" i="1"/>
  <c r="C72" i="1" s="1"/>
  <c r="C73" i="1" s="1"/>
  <c r="D80" i="37" l="1"/>
  <c r="D87" i="37" s="1"/>
  <c r="D84" i="35"/>
  <c r="D81" i="35"/>
  <c r="D82" i="35"/>
  <c r="D80" i="38"/>
  <c r="D87" i="38" s="1"/>
  <c r="D80" i="34"/>
  <c r="D87" i="34" s="1"/>
  <c r="D65" i="1"/>
  <c r="D72" i="1" s="1"/>
  <c r="D73" i="1" s="1"/>
  <c r="D75" i="1" s="1"/>
  <c r="D78" i="1" l="1"/>
  <c r="D79" i="1" s="1"/>
  <c r="D90" i="1" s="1"/>
  <c r="D80" i="35"/>
  <c r="D87" i="35" s="1"/>
  <c r="D84" i="1" l="1"/>
  <c r="D81" i="1"/>
  <c r="D82" i="1"/>
  <c r="D80" i="1" l="1"/>
  <c r="D87" i="1" s="1"/>
</calcChain>
</file>

<file path=xl/sharedStrings.xml><?xml version="1.0" encoding="utf-8"?>
<sst xmlns="http://schemas.openxmlformats.org/spreadsheetml/2006/main" count="1211" uniqueCount="185">
  <si>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</si>
  <si>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</si>
  <si>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</si>
  <si>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</si>
  <si>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</si>
  <si>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</si>
  <si>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</si>
  <si>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</si>
  <si>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</si>
  <si>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</si>
  <si>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</si>
  <si>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</si>
  <si>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</si>
  <si>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</si>
  <si>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</si>
  <si>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</si>
  <si>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</si>
  <si>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>TOTAL DOS BENEFÍCIOS MENSAIS E DIÁRIOS</t>
  </si>
  <si>
    <t>MÓDULO 3- INSUMOS DIVERSOS</t>
  </si>
  <si>
    <t>Insumos Diversos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</si>
  <si>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</si>
  <si>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</si>
  <si>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</si>
  <si>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</si>
  <si>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</si>
  <si>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</si>
  <si>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</si>
  <si>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</si>
  <si>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</si>
  <si>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</si>
  <si>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</si>
  <si>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</si>
  <si>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</si>
  <si>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</si>
  <si>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</si>
  <si>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</si>
  <si>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PARÂMETROS</t>
  </si>
  <si>
    <t>4.3. AFASTAMENTO MATERNIDADE</t>
  </si>
  <si>
    <t>Afastamento maternidade</t>
  </si>
  <si>
    <t>Número de Meses de Afastamento Maternidade</t>
  </si>
  <si>
    <t>Incidência do 4.1. sobre afastamento maternidade</t>
  </si>
  <si>
    <t>Incidência anual de ocorrência de Afastamento Maternidade</t>
  </si>
  <si>
    <t>4.4. PROVISÃO P\ RESCISÃO</t>
  </si>
  <si>
    <t>Aviso Prévio Indenizado ( art. 7º, XXI, CF e 477, 487 e 491, CLT) (2)</t>
  </si>
  <si>
    <t>% dispensa com aviso prévio indenizado</t>
  </si>
  <si>
    <t xml:space="preserve">Incidência de FGTS sobre o aviso prévio indenizado </t>
  </si>
  <si>
    <t>% dispensa com aviso prévio trabalhado</t>
  </si>
  <si>
    <t>Aviso Prévio Trabalhado (art. 7º, inciso XXI, CF e 477, 487 e 491, CLT)</t>
  </si>
  <si>
    <t>TOTAL</t>
  </si>
  <si>
    <t>Incidência do 4.1. sobre o Aviso Prévio Trabalhado</t>
  </si>
  <si>
    <t>Multa do FGTS sobre os Avisos Prévios Indenizado e Trabalhado</t>
  </si>
  <si>
    <t>4.5. CUSTO DE REPOSIÇÃO DO PROFISSIONAL AUSENTE</t>
  </si>
  <si>
    <t>Terço constitucional de férias</t>
  </si>
  <si>
    <t>Auxílio doença ( arts. 59 a 64, Lei 8.213/91, art. 18, Lei nº 8.212/91 e art. 476, CLT)</t>
  </si>
  <si>
    <t>Quantidade média de faltas por doença no ano por posto</t>
  </si>
  <si>
    <t>Licença paternidade (art. 7º, inciso XIX, CF e 10, § 1º CLT)</t>
  </si>
  <si>
    <t>Quantidade média de dias de licença paternidade</t>
  </si>
  <si>
    <t>Faltas legais (art. 473 e 83, CLT)</t>
  </si>
  <si>
    <t>Incidência de Ocorrência de licença paternidade</t>
  </si>
  <si>
    <t>Acidente de Trabalho (arts. 19 a 23, Lei 8.213/91, art. 473, CLT e Lei nº 6.367/76)</t>
  </si>
  <si>
    <t>Quantidade média de ausências legais no ano por posto</t>
  </si>
  <si>
    <t xml:space="preserve">Subtotal </t>
  </si>
  <si>
    <t>Quantidade média de dias pagos em acidente de trabalho</t>
  </si>
  <si>
    <t>Incidência do 4.1. sobre o Custo da Reposição</t>
  </si>
  <si>
    <t>Percentual de Incidência de Acidentes de Trabalho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</si>
  <si>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</si>
  <si>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</si>
  <si>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</si>
  <si>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</si>
  <si>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</si>
  <si>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</si>
  <si>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</si>
  <si>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</si>
  <si>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</si>
  <si>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</si>
  <si>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</si>
  <si>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</si>
  <si>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</si>
  <si>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</si>
  <si>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</si>
  <si>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</si>
  <si>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</si>
  <si>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</si>
  <si>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</si>
  <si>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</si>
  <si>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</si>
  <si>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</si>
  <si>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</si>
  <si>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</si>
  <si>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</si>
  <si>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</si>
  <si>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</si>
  <si>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</si>
  <si>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</si>
  <si>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</si>
  <si>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</si>
  <si>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</si>
  <si>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</si>
  <si>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>Qtde</t>
  </si>
  <si>
    <t>1.1</t>
  </si>
  <si>
    <t>1.2</t>
  </si>
  <si>
    <t>1.3</t>
  </si>
  <si>
    <t>1.4</t>
  </si>
  <si>
    <t>1.5</t>
  </si>
  <si>
    <t>1.6</t>
  </si>
  <si>
    <t>1.7</t>
  </si>
  <si>
    <t>Férias</t>
  </si>
  <si>
    <t>1.8</t>
  </si>
  <si>
    <t>1.9</t>
  </si>
  <si>
    <t>Descrição</t>
  </si>
  <si>
    <t>Horário de Trabalho</t>
  </si>
  <si>
    <t>dias úteis</t>
  </si>
  <si>
    <t>Salário Base</t>
  </si>
  <si>
    <t>Subitem</t>
  </si>
  <si>
    <t>Jornada de trabalho</t>
  </si>
  <si>
    <t>Uniformes e EPI´s</t>
  </si>
  <si>
    <t xml:space="preserve">Auxilio Transporte ((R$ 15,00) x 22 dias trabalhados - 6% - Salário Base) </t>
  </si>
  <si>
    <t>40 horas semanais- 8 (oito) horas diárias</t>
  </si>
  <si>
    <t>12h por 36h (diurno)</t>
  </si>
  <si>
    <t xml:space="preserve">Auxilio Transporte ((R$ 15,00) x 15 dias trabalhados - 6% - Salário Base) </t>
  </si>
  <si>
    <t>ID</t>
  </si>
  <si>
    <t>CP1</t>
  </si>
  <si>
    <t>CP8</t>
  </si>
  <si>
    <t>CP9</t>
  </si>
  <si>
    <t>CP3 CP5 CP7 CP11 CP11</t>
  </si>
  <si>
    <t>CP12</t>
  </si>
  <si>
    <t>CP13</t>
  </si>
  <si>
    <t>CP14</t>
  </si>
  <si>
    <t>CP15</t>
  </si>
  <si>
    <t>CP18 CP18</t>
  </si>
  <si>
    <t>Substituto Férias (8.10. TR)</t>
  </si>
  <si>
    <t>Auxilio Alimentação (R$ 48,17 por dia trabalhado  - APR 13/2022)</t>
  </si>
  <si>
    <t>Plano de Saúde</t>
  </si>
  <si>
    <t>Historiador</t>
  </si>
  <si>
    <t>Supervisor de Ações Educacionais Museais</t>
  </si>
  <si>
    <t>Supervisor de Atividades e Serviços Culturais</t>
  </si>
  <si>
    <t>Supervisor de Espaços e Eventos Culturais</t>
  </si>
  <si>
    <t>Analista de Atividades e Serviços Culturais</t>
  </si>
  <si>
    <t>Auxiliar de Biblioteca</t>
  </si>
  <si>
    <t>Técnico em Digitalização de Documentos</t>
  </si>
  <si>
    <t>Pesquisador em Ciências Sociais e Humanas</t>
  </si>
  <si>
    <t>Auxiliar de Serviços de Documentação, Informação e Pesquisa</t>
  </si>
  <si>
    <t>CCT SEAC/DF X SINDISERVIÇOS 2025/2026 - DF 000042/2025 (vigente até 31/12/2026)</t>
  </si>
  <si>
    <r>
      <rPr>
        <b/>
        <sz val="10"/>
        <rFont val="Times New Roman"/>
        <family val="1"/>
      </rPr>
      <t>Item 2 – Uniformes</t>
    </r>
  </si>
  <si>
    <r>
      <rPr>
        <b/>
        <sz val="10"/>
        <rFont val="Times New Roman"/>
        <family val="1"/>
      </rPr>
      <t>Nº</t>
    </r>
  </si>
  <si>
    <r>
      <rPr>
        <b/>
        <sz val="10"/>
        <rFont val="Times New Roman"/>
        <family val="1"/>
      </rPr>
      <t>Descrição</t>
    </r>
  </si>
  <si>
    <r>
      <rPr>
        <b/>
        <sz val="10"/>
        <rFont val="Times New Roman"/>
        <family val="1"/>
      </rPr>
      <t>Quantidade</t>
    </r>
  </si>
  <si>
    <r>
      <rPr>
        <b/>
        <sz val="10"/>
        <rFont val="Times New Roman"/>
        <family val="1"/>
      </rPr>
      <t>Unidade</t>
    </r>
  </si>
  <si>
    <r>
      <rPr>
        <b/>
        <sz val="10"/>
        <rFont val="Times New Roman"/>
        <family val="1"/>
      </rPr>
      <t>Valor unitário (R$)</t>
    </r>
  </si>
  <si>
    <r>
      <rPr>
        <b/>
        <sz val="10"/>
        <rFont val="Times New Roman"/>
        <family val="1"/>
      </rPr>
      <t>Valor total (R$)</t>
    </r>
  </si>
  <si>
    <r>
      <rPr>
        <sz val="10"/>
        <rFont val="Times New Roman"/>
        <family val="1"/>
      </rPr>
      <t>Jaleco “guarda-pó” em tecido gabardine branco, 100% algodão, com gola, manga comprida com punho, comprimento na altura do joelho, com 3 (três) bolsos frontais, sendo 2 (dois) bolsos laterais inferiores e 1 (um) bolso superior no lado esquerdo do peito, bordado com o emblema da empresa, com fenda na parte de trás e abotoamento frontal com 4 (quatro) botões transparentes frontais. As cores das linhas e botões deverão ser da mesma tonalidade do tecido</t>
    </r>
  </si>
  <si>
    <r>
      <rPr>
        <sz val="10"/>
        <rFont val="Times New Roman"/>
        <family val="1"/>
      </rPr>
      <t>Quando necessário, a critério da fiscalização, no número mínimo de 1 (um) jaleco por ano, por trabalhador.</t>
    </r>
  </si>
  <si>
    <r>
      <rPr>
        <sz val="10"/>
        <rFont val="Times New Roman"/>
        <family val="1"/>
      </rPr>
      <t>Unidade</t>
    </r>
  </si>
  <si>
    <r>
      <rPr>
        <b/>
        <sz val="10"/>
        <rFont val="Times New Roman"/>
        <family val="1"/>
      </rPr>
      <t>TOTAL APENAS DOS UNIFORMES</t>
    </r>
  </si>
  <si>
    <r>
      <rPr>
        <b/>
        <sz val="10"/>
        <rFont val="Times New Roman"/>
        <family val="1"/>
      </rPr>
      <t>Item 3 – Equipamentos de Proteção Individual</t>
    </r>
  </si>
  <si>
    <r>
      <rPr>
        <b/>
        <sz val="10"/>
        <rFont val="Times New Roman"/>
        <family val="1"/>
      </rPr>
      <t xml:space="preserve">Valor
</t>
    </r>
    <r>
      <rPr>
        <b/>
        <sz val="10"/>
        <rFont val="Times New Roman"/>
        <family val="1"/>
      </rPr>
      <t>unitário (R$)</t>
    </r>
  </si>
  <si>
    <r>
      <rPr>
        <b/>
        <sz val="10"/>
        <rFont val="Times New Roman"/>
        <family val="1"/>
      </rPr>
      <t xml:space="preserve">Valor
</t>
    </r>
    <r>
      <rPr>
        <b/>
        <sz val="10"/>
        <rFont val="Times New Roman"/>
        <family val="1"/>
      </rPr>
      <t>total (R$)</t>
    </r>
  </si>
  <si>
    <r>
      <rPr>
        <b/>
        <sz val="10"/>
        <rFont val="Times New Roman"/>
        <family val="1"/>
      </rPr>
      <t>Observações e periodicidade</t>
    </r>
  </si>
  <si>
    <r>
      <rPr>
        <sz val="10"/>
        <rFont val="Times New Roman"/>
        <family val="1"/>
      </rPr>
      <t>Respirador semifacial de tamanho médio, com dois filtros laterais, lavável, linha 6200, marca de referência 3M</t>
    </r>
  </si>
  <si>
    <r>
      <rPr>
        <sz val="10"/>
        <rFont val="Times New Roman"/>
        <family val="1"/>
      </rPr>
      <t xml:space="preserve">Quantidade de 1 (um) respirador por trabalhador, quando
</t>
    </r>
    <r>
      <rPr>
        <sz val="10"/>
        <rFont val="Times New Roman"/>
        <family val="1"/>
      </rPr>
      <t>solicitado pela fiscalização.</t>
    </r>
  </si>
  <si>
    <r>
      <rPr>
        <sz val="10"/>
        <rFont val="Times New Roman"/>
        <family val="1"/>
      </rPr>
      <t xml:space="preserve">Considerando ser um item com relevada durabilidade, a contratada </t>
    </r>
    <r>
      <rPr>
        <b/>
        <sz val="10"/>
        <rFont val="Times New Roman"/>
        <family val="1"/>
      </rPr>
      <t>deverá substituir o respirador apenas quebrado ou inutilizado</t>
    </r>
    <r>
      <rPr>
        <sz val="10"/>
        <rFont val="Times New Roman"/>
        <family val="1"/>
      </rPr>
      <t>.</t>
    </r>
  </si>
  <si>
    <r>
      <rPr>
        <sz val="10"/>
        <rFont val="Times New Roman"/>
        <family val="1"/>
      </rPr>
      <t>Filtros laterais de reposição para respirador de proteção contra vapores orgânicos e gases ácidos (exemplos: SO2, HCL e HF), marca de referência 3M.</t>
    </r>
  </si>
  <si>
    <r>
      <rPr>
        <sz val="10"/>
        <rFont val="Times New Roman"/>
        <family val="1"/>
      </rPr>
      <t>Quantidade mínima de 4 (quatro) pares anuais por respirador semifacial fornecido.</t>
    </r>
  </si>
  <si>
    <r>
      <rPr>
        <sz val="10"/>
        <rFont val="Times New Roman"/>
        <family val="1"/>
      </rPr>
      <t>Caixa</t>
    </r>
  </si>
  <si>
    <r>
      <rPr>
        <sz val="10"/>
        <rFont val="Times New Roman"/>
        <family val="1"/>
      </rPr>
      <t xml:space="preserve">O tempo de uso depende da quantidade de partículas e contaminantes no ar. Desse modo, a contratada </t>
    </r>
    <r>
      <rPr>
        <b/>
        <sz val="10"/>
        <rFont val="Times New Roman"/>
        <family val="1"/>
      </rPr>
      <t>deverá substituir os filtros sempre que necessário</t>
    </r>
    <r>
      <rPr>
        <sz val="10"/>
        <rFont val="Times New Roman"/>
        <family val="1"/>
      </rPr>
      <t xml:space="preserve">, com o fito de garantir a salubridade para o trabalhador. </t>
    </r>
    <r>
      <rPr>
        <b/>
        <sz val="10"/>
        <rFont val="Times New Roman"/>
        <family val="1"/>
      </rPr>
      <t xml:space="preserve">Estima-se que </t>
    </r>
    <r>
      <rPr>
        <b/>
        <u/>
        <sz val="10"/>
        <rFont val="Times New Roman"/>
        <family val="1"/>
      </rPr>
      <t>no mínimo</t>
    </r>
    <r>
      <rPr>
        <b/>
        <sz val="10"/>
        <rFont val="Times New Roman"/>
        <family val="1"/>
      </rPr>
      <t xml:space="preserve"> 4 (quatro) anuais serão necessários para os trabalhadores que utilizarem os
</t>
    </r>
    <r>
      <rPr>
        <b/>
        <sz val="10"/>
        <rFont val="Times New Roman"/>
        <family val="1"/>
      </rPr>
      <t>respiradores</t>
    </r>
    <r>
      <rPr>
        <sz val="10"/>
        <rFont val="Times New Roman"/>
        <family val="1"/>
      </rPr>
      <t>.</t>
    </r>
  </si>
  <si>
    <r>
      <rPr>
        <sz val="10"/>
        <rFont val="Times New Roman"/>
        <family val="1"/>
      </rPr>
      <t xml:space="preserve">Respirador semifacial para partículas PFF- 2, indicado para proteção das vias respiratórias contra poeiras, névoas não oleosas e fumos metálicos ou
</t>
    </r>
    <r>
      <rPr>
        <sz val="10"/>
        <rFont val="Times New Roman"/>
        <family val="1"/>
      </rPr>
      <t>plásticos. Marca de referência: 3M.</t>
    </r>
  </si>
  <si>
    <r>
      <rPr>
        <sz val="10"/>
        <rFont val="Times New Roman"/>
        <family val="1"/>
      </rPr>
      <t>Quantidade de 1 (um) por semana por trabalhador.</t>
    </r>
  </si>
  <si>
    <r>
      <rPr>
        <sz val="10"/>
        <rFont val="Times New Roman"/>
        <family val="1"/>
      </rPr>
      <t xml:space="preserve">O uso </t>
    </r>
    <r>
      <rPr>
        <b/>
        <u/>
        <sz val="10"/>
        <rFont val="Times New Roman"/>
        <family val="1"/>
      </rPr>
      <t>estimado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é de 44 (quarenta e quatro) por ano por trabalhador que usar o respirador, considerando-se 1 (um) por semana e 11 (onze) meses por ano, excluindo-se o de férias.</t>
    </r>
  </si>
  <si>
    <r>
      <rPr>
        <sz val="10"/>
        <rFont val="Times New Roman"/>
        <family val="1"/>
      </rPr>
      <t>Luva descartável de látex, hipoalergênica, levemente pulverizada, não estéril, ambidestra, tamanhos P, M e G, sem talco. Marca de referência: Danny.</t>
    </r>
  </si>
  <si>
    <r>
      <rPr>
        <sz val="10"/>
        <rFont val="Times New Roman"/>
        <family val="1"/>
      </rPr>
      <t>3 (três) pares por dia por trabalhador.</t>
    </r>
  </si>
  <si>
    <r>
      <rPr>
        <sz val="10"/>
        <rFont val="Times New Roman"/>
        <family val="1"/>
      </rPr>
      <t xml:space="preserve">O uso </t>
    </r>
    <r>
      <rPr>
        <b/>
        <u/>
        <sz val="10"/>
        <rFont val="Times New Roman"/>
        <family val="1"/>
      </rPr>
      <t>estimado mínimo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é de 3 (três) pares por dia por trabalhador, o que corresponde a 66 (sessenta e seis) pares por mês, considerando-se um mês de 22 (vinte e dois) dias úteis, resultando em 726 (setecentos e vinte e seis) pares por ano por trabalhador - 11 (onze) meses por ano, excluindo- se o de férias. A contratada deverá verificar os tamanhos a serem utilizados pelos
</t>
    </r>
    <r>
      <rPr>
        <sz val="10"/>
        <rFont val="Times New Roman"/>
        <family val="1"/>
      </rPr>
      <t>colaboradores (P, M ou G) para o fornecimento.</t>
    </r>
  </si>
  <si>
    <r>
      <rPr>
        <sz val="10"/>
        <rFont val="Times New Roman"/>
        <family val="1"/>
      </rPr>
      <t xml:space="preserve">Máscara cirúrgica branca, tiras super resistentes com 40 cm de comprimento, clip nasal de alumínio com 14 cm de comprimento, atóxica, hipoalergênica, 100% polipropileno, não estéril, sem látex.
</t>
    </r>
    <r>
      <rPr>
        <sz val="10"/>
        <rFont val="Times New Roman"/>
        <family val="1"/>
      </rPr>
      <t>Marca de referência: Descarpack.</t>
    </r>
  </si>
  <si>
    <r>
      <rPr>
        <sz val="10"/>
        <rFont val="Times New Roman"/>
        <family val="1"/>
      </rPr>
      <t>1 (uma) por dia por trabalhador.</t>
    </r>
  </si>
  <si>
    <r>
      <rPr>
        <sz val="10"/>
        <rFont val="Times New Roman"/>
        <family val="1"/>
      </rPr>
      <t xml:space="preserve">O uso </t>
    </r>
    <r>
      <rPr>
        <b/>
        <u/>
        <sz val="10"/>
        <rFont val="Times New Roman"/>
        <family val="1"/>
      </rPr>
      <t>estimado mínimo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é 1 (uma) por dia por trabalhador, o que corresponde a 22 (vinte e duas) por mês, resultando em 242 (duzentos e quarenta e dois) por ano por trabalhador. Considera- se 11 (onze) meses por ano, excluindo-se o de férias.</t>
    </r>
  </si>
  <si>
    <r>
      <rPr>
        <sz val="10"/>
        <rFont val="Times New Roman"/>
        <family val="1"/>
      </rPr>
      <t xml:space="preserve">Par de luva profissional envelopamento Poliester Nylon.
</t>
    </r>
    <r>
      <rPr>
        <sz val="10"/>
        <rFont val="Times New Roman"/>
        <family val="1"/>
      </rPr>
      <t>Marca de referência: Exfak ou equivalente técnico.</t>
    </r>
  </si>
  <si>
    <r>
      <rPr>
        <sz val="10"/>
        <rFont val="Times New Roman"/>
        <family val="1"/>
      </rPr>
      <t>1 (um) par a cada 4 (quatro) meses por trabalhador.</t>
    </r>
  </si>
  <si>
    <r>
      <rPr>
        <sz val="10"/>
        <rFont val="Times New Roman"/>
        <family val="1"/>
      </rPr>
      <t>Par</t>
    </r>
  </si>
  <si>
    <r>
      <rPr>
        <sz val="10"/>
        <rFont val="Times New Roman"/>
        <family val="1"/>
      </rPr>
      <t xml:space="preserve">O uso </t>
    </r>
    <r>
      <rPr>
        <b/>
        <u/>
        <sz val="10"/>
        <rFont val="Times New Roman"/>
        <family val="1"/>
      </rPr>
      <t>estimado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é de 1 (um) para cada 4 (quatro) meses por trabalhador. A contratada deverá verificar os tamanhos a serem utilizados pelos colaboradores (P, M ou G)
</t>
    </r>
    <r>
      <rPr>
        <sz val="10"/>
        <rFont val="Times New Roman"/>
        <family val="1"/>
      </rPr>
      <t>para o fornecimento.</t>
    </r>
  </si>
  <si>
    <r>
      <rPr>
        <sz val="10"/>
        <rFont val="Times New Roman"/>
        <family val="1"/>
      </rPr>
      <t xml:space="preserve">Óculos de segurança com lente incolor de policarbonato, tratamento antirrisco nos lados interno e externo, ponte nasal de policarbonato injetada na mesma peça da lente e hastes do tipo espátula com 6 fendas para ventilação e proteção
</t>
    </r>
    <r>
      <rPr>
        <sz val="10"/>
        <rFont val="Times New Roman"/>
        <family val="1"/>
      </rPr>
      <t>contra raios.</t>
    </r>
  </si>
  <si>
    <r>
      <rPr>
        <sz val="10"/>
        <rFont val="Times New Roman"/>
        <family val="1"/>
      </rPr>
      <t>Quando solicitado pela fiscalização.</t>
    </r>
  </si>
  <si>
    <r>
      <rPr>
        <sz val="10"/>
        <rFont val="Times New Roman"/>
        <family val="1"/>
      </rPr>
      <t xml:space="preserve">Considerando ser um item com relevada durabilidade, a contratada </t>
    </r>
    <r>
      <rPr>
        <b/>
        <sz val="10"/>
        <rFont val="Times New Roman"/>
        <family val="1"/>
      </rPr>
      <t>deverá substituir os óculos apenas quebrados ou inutilizados</t>
    </r>
    <r>
      <rPr>
        <sz val="10"/>
        <rFont val="Times New Roman"/>
        <family val="1"/>
      </rPr>
      <t>.</t>
    </r>
  </si>
  <si>
    <r>
      <rPr>
        <b/>
        <sz val="10"/>
        <rFont val="Times New Roman"/>
        <family val="1"/>
      </rPr>
      <t>TOTAL APENAS DOS EPI’s</t>
    </r>
  </si>
  <si>
    <r>
      <rPr>
        <b/>
        <sz val="12"/>
        <rFont val="Times New Roman"/>
        <family val="1"/>
      </rPr>
      <t xml:space="preserve">B. </t>
    </r>
    <r>
      <rPr>
        <sz val="12"/>
        <rFont val="Times New Roman"/>
        <family val="1"/>
      </rPr>
      <t xml:space="preserve">Os  EPI’s  serão  fornecidos  às  expensas  da  Contratada  para  posterior  reembolso,  sendo vedado o repasse de seus custos aos empregados;
</t>
    </r>
    <r>
      <rPr>
        <b/>
        <sz val="12"/>
        <rFont val="Times New Roman"/>
        <family val="1"/>
      </rPr>
      <t xml:space="preserve">C. </t>
    </r>
    <r>
      <rPr>
        <sz val="12"/>
        <rFont val="Times New Roman"/>
        <family val="1"/>
      </rPr>
      <t xml:space="preserve">Poderão ser aceitas eventuais alterações nas características dos EPI’s quanto a, por exemplo, tecido, cor ou modelo, desde que formalmente autorizadas pela fiscalização;
</t>
    </r>
    <r>
      <rPr>
        <b/>
        <sz val="12"/>
        <rFont val="Times New Roman"/>
        <family val="1"/>
      </rPr>
      <t xml:space="preserve">D. </t>
    </r>
    <r>
      <rPr>
        <sz val="12"/>
        <rFont val="Times New Roman"/>
        <family val="1"/>
      </rPr>
      <t xml:space="preserve">Os EPI’s deverão possuir validade igual ou superior a 1 (um) ano;
</t>
    </r>
    <r>
      <rPr>
        <b/>
        <sz val="12"/>
        <rFont val="Times New Roman"/>
        <family val="1"/>
      </rPr>
      <t xml:space="preserve">E. </t>
    </r>
    <r>
      <rPr>
        <sz val="12"/>
        <rFont val="Times New Roman"/>
        <family val="1"/>
      </rPr>
      <t xml:space="preserve">Os EPI’s deverão ser entregues no prazo de até 30 (trinta) dias corridos da solicitação feita pela  fiscalização  –  considerando  que  nem  todos  os  trabalhadores  os  utilizarão  –,  mediante recibo (relação nominal), cuja cópia deverá ser entregue ao fiscal responsável;
</t>
    </r>
    <r>
      <rPr>
        <b/>
        <sz val="12"/>
        <rFont val="Times New Roman"/>
        <family val="1"/>
      </rPr>
      <t xml:space="preserve">F. </t>
    </r>
    <r>
      <rPr>
        <sz val="12"/>
        <rFont val="Times New Roman"/>
        <family val="1"/>
      </rPr>
      <t xml:space="preserve">A  Contratada  não  poderá  exigir  do  empregado  os  EPI’s  usados  quando  da  entrega  dos novos;
</t>
    </r>
    <r>
      <rPr>
        <b/>
        <sz val="12"/>
        <rFont val="Times New Roman"/>
        <family val="1"/>
      </rPr>
      <t xml:space="preserve">G. </t>
    </r>
    <r>
      <rPr>
        <sz val="12"/>
        <rFont val="Times New Roman"/>
        <family val="1"/>
      </rPr>
      <t xml:space="preserve">O </t>
    </r>
    <r>
      <rPr>
        <sz val="12"/>
        <color rgb="FFFF0000"/>
        <rFont val="Times New Roman"/>
        <family val="1"/>
      </rPr>
      <t xml:space="preserve">Item 3 </t>
    </r>
    <r>
      <rPr>
        <u/>
        <sz val="12"/>
        <rFont val="Times New Roman"/>
        <family val="1"/>
      </rPr>
      <t>não fará parte da planilha de custos relativa à mão de obra das licitantes</t>
    </r>
    <r>
      <rPr>
        <sz val="12"/>
        <rFont val="Times New Roman"/>
        <family val="1"/>
      </rPr>
      <t xml:space="preserve">, uma vez que será fornecido apenas sob solicitação da fiscalização, com reembolso em fatura mensal, não sendo, portanto, objeto de lances pelas licitantes.
</t>
    </r>
    <r>
      <rPr>
        <b/>
        <sz val="12"/>
        <rFont val="Times New Roman"/>
        <family val="1"/>
      </rPr>
      <t xml:space="preserve">H. </t>
    </r>
    <r>
      <rPr>
        <sz val="12"/>
        <rFont val="Times New Roman"/>
        <family val="1"/>
      </rPr>
      <t xml:space="preserve">Caso  seja  necessária  a  utilização  de  EPI  diferente,  não  inicialmente  catalogado,  a Contratada deverá comunicar o fato com a máxima brevidade possível, apresentando 3 (três) orçamentos, com identificação individualizada e detalhada dos itens necessários aos serviços, tal qual sua justificativa.
</t>
    </r>
  </si>
  <si>
    <t>PLANILHA DE ESTIMATIVA DE CUSTOS - LUCRO REAL
CONFORME IN nº 02/2008, atualizada até a IN nº 05/2017</t>
  </si>
  <si>
    <r>
      <rPr>
        <b/>
        <sz val="12"/>
        <rFont val="Times New Roman"/>
        <family val="1"/>
      </rPr>
      <t xml:space="preserve">B. </t>
    </r>
    <r>
      <rPr>
        <sz val="12"/>
        <rFont val="Times New Roman"/>
        <family val="1"/>
      </rPr>
      <t xml:space="preserve">A  substituição  dos  uniformes  também  ocorrerá  quando  solicitada  pela  gestão  e/ou  pela fiscalização, dependendo da necessidade e do desgaste prematuro claramente evidenciado;
</t>
    </r>
    <r>
      <rPr>
        <b/>
        <sz val="12"/>
        <rFont val="Times New Roman"/>
        <family val="1"/>
      </rPr>
      <t xml:space="preserve">C. </t>
    </r>
    <r>
      <rPr>
        <sz val="12"/>
        <rFont val="Times New Roman"/>
        <family val="1"/>
      </rPr>
      <t xml:space="preserve">Os uniformes deverão ser entregues às categorias profissionais solicitadas pela fiscalização, mediante  recibo  (relação  nominal,  assinada  e  datada  por  cada  profissional),  cuja  cópia, acompanhada do original para conferência, deverá ser enviada ao gestor do contrato; e
</t>
    </r>
    <r>
      <rPr>
        <b/>
        <sz val="12"/>
        <rFont val="Times New Roman"/>
        <family val="1"/>
      </rPr>
      <t xml:space="preserve">D. </t>
    </r>
    <r>
      <rPr>
        <sz val="12"/>
        <rFont val="Times New Roman"/>
        <family val="1"/>
      </rPr>
      <t xml:space="preserve">Os uniformes não poderão ser cobrados dos funcionários nem descontados de seus salários;
</t>
    </r>
    <r>
      <rPr>
        <b/>
        <sz val="12"/>
        <rFont val="Times New Roman"/>
        <family val="1"/>
      </rPr>
      <t xml:space="preserve">E. </t>
    </r>
    <r>
      <rPr>
        <sz val="12"/>
        <rFont val="Times New Roman"/>
        <family val="1"/>
      </rPr>
      <t xml:space="preserve">O  </t>
    </r>
    <r>
      <rPr>
        <sz val="12"/>
        <color rgb="FFFF0000"/>
        <rFont val="Times New Roman"/>
        <family val="1"/>
      </rPr>
      <t xml:space="preserve">Item  2  </t>
    </r>
    <r>
      <rPr>
        <sz val="12"/>
        <rFont val="Times New Roman"/>
        <family val="1"/>
      </rPr>
      <t xml:space="preserve">será  considerado  item  eventual,  </t>
    </r>
    <r>
      <rPr>
        <u/>
        <sz val="12"/>
        <rFont val="Times New Roman"/>
        <family val="1"/>
      </rPr>
      <t>não  devendo  compor  a  planilha  de  custos  do</t>
    </r>
    <r>
      <rPr>
        <sz val="12"/>
        <rFont val="Times New Roman"/>
        <family val="1"/>
      </rPr>
      <t xml:space="preserve"> </t>
    </r>
    <r>
      <rPr>
        <u/>
        <sz val="12"/>
        <rFont val="Times New Roman"/>
        <family val="1"/>
      </rPr>
      <t>empregado  com  pagamento  mensal,</t>
    </r>
    <r>
      <rPr>
        <sz val="12"/>
        <rFont val="Times New Roman"/>
        <family val="1"/>
      </rPr>
      <t xml:space="preserve">  uma  vez  que  será fornecido  apenas  sob  solicitação  da fiscalização, com reembolso em fatura mensal, não sendo, portanto, objeto de lances pelas licitantes.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</si>
</sst>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mm\-yy"/>
    <numFmt numFmtId="165" formatCode="&quot;R$&quot;#,##0.00"/>
    <numFmt numFmtId="166" formatCode="_(* #,##0.00_);_(* \(#,##0.00\);_(* &quot;-&quot;??_);_(@_)"/>
    <numFmt numFmtId="167" formatCode="0.0%"/>
    <numFmt numFmtId="168" formatCode="&quot;R$&quot;\ #,##0.00"/>
    <numFmt numFmtId="169" formatCode="0.00000%"/>
    <numFmt numFmtId="170" formatCode="_(&quot;R$&quot;* #,##0.00_);_(&quot;R$&quot;* \(#,##0.00\);_(&quot;R$&quot;* &quot;-&quot;??_);_(@_)"/>
    <numFmt numFmtId="171" formatCode="_([$R$ -416]* #,##0.00_);_([$R$ -416]* \(#,##0.00\);_([$R$ -416]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2"/>
    </font>
    <font>
      <sz val="12"/>
      <name val="Times New Roman"/>
      <family val="1"/>
    </font>
    <font>
      <sz val="12"/>
      <color rgb="FFFF0000"/>
      <name val="Times New Roman"/>
      <family val="1"/>
    </font>
    <font>
      <u/>
      <sz val="12"/>
      <name val="Times New Roman"/>
      <family val="1"/>
    </font>
    <font>
      <b/>
      <u/>
      <sz val="10"/>
      <name val="Times New Roman"/>
      <family val="1"/>
    </font>
    <font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7E6E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3" fillId="0" borderId="0">
      <protection locked="0"/>
    </xf>
    <xf numFmtId="16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9" fillId="0" borderId="0" applyNumberFormat="0" applyFill="0" applyBorder="0" applyAlignment="0" applyProtection="0">
      <protection locked="0"/>
    </xf>
    <xf numFmtId="171" fontId="6" fillId="0" borderId="0"/>
    <xf numFmtId="0" fontId="6" fillId="0" borderId="0">
      <protection locked="0"/>
    </xf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3" fillId="0" borderId="1" applyNumberFormat="0" applyFont="0" applyFill="0" applyAlignment="0" applyProtection="0">
      <alignment horizontal="center" vertical="center" wrapText="1"/>
    </xf>
    <xf numFmtId="0" fontId="24" fillId="0" borderId="0"/>
  </cellStyleXfs>
  <cellXfs count="15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5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Continuous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/>
    <xf numFmtId="164" fontId="10" fillId="4" borderId="1" xfId="0" applyNumberFormat="1" applyFont="1" applyFill="1" applyBorder="1" applyAlignment="1">
      <alignment vertical="center"/>
    </xf>
    <xf numFmtId="164" fontId="11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/>
    <xf numFmtId="10" fontId="4" fillId="2" borderId="1" xfId="2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vertical="center"/>
    </xf>
    <xf numFmtId="10" fontId="7" fillId="0" borderId="1" xfId="2" applyNumberFormat="1" applyFont="1" applyBorder="1" applyAlignment="1">
      <alignment horizontal="right" vertical="center"/>
    </xf>
    <xf numFmtId="166" fontId="7" fillId="4" borderId="1" xfId="0" applyNumberFormat="1" applyFont="1" applyFill="1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 wrapText="1"/>
    </xf>
    <xf numFmtId="166" fontId="4" fillId="4" borderId="1" xfId="0" applyNumberFormat="1" applyFont="1" applyFill="1" applyBorder="1" applyAlignment="1" applyProtection="1">
      <alignment vertical="center"/>
      <protection locked="0"/>
    </xf>
    <xf numFmtId="10" fontId="7" fillId="0" borderId="1" xfId="2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7" fontId="14" fillId="0" borderId="1" xfId="2" applyNumberFormat="1" applyFont="1" applyBorder="1" applyAlignment="1">
      <alignment vertical="center"/>
    </xf>
    <xf numFmtId="166" fontId="4" fillId="6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7" fillId="2" borderId="1" xfId="0" applyFont="1" applyFill="1" applyBorder="1" applyAlignment="1">
      <alignment vertical="center"/>
    </xf>
    <xf numFmtId="166" fontId="7" fillId="4" borderId="1" xfId="3" applyNumberFormat="1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168" fontId="7" fillId="0" borderId="0" xfId="0" applyNumberFormat="1" applyFont="1"/>
    <xf numFmtId="0" fontId="12" fillId="5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9" fontId="7" fillId="0" borderId="1" xfId="2" applyNumberFormat="1" applyFont="1" applyBorder="1" applyAlignment="1" applyProtection="1">
      <alignment vertical="center"/>
      <protection hidden="1"/>
    </xf>
    <xf numFmtId="166" fontId="7" fillId="0" borderId="1" xfId="0" applyNumberFormat="1" applyFont="1" applyBorder="1" applyAlignment="1">
      <alignment vertical="center"/>
    </xf>
    <xf numFmtId="169" fontId="4" fillId="4" borderId="1" xfId="2" applyNumberFormat="1" applyFont="1" applyFill="1" applyBorder="1" applyAlignment="1" applyProtection="1">
      <alignment horizontal="right" vertical="center"/>
      <protection locked="0"/>
    </xf>
    <xf numFmtId="169" fontId="7" fillId="0" borderId="1" xfId="2" applyNumberFormat="1" applyFont="1" applyBorder="1" applyAlignment="1">
      <alignment vertical="center"/>
    </xf>
    <xf numFmtId="0" fontId="13" fillId="7" borderId="1" xfId="0" applyFont="1" applyFill="1" applyBorder="1" applyAlignment="1">
      <alignment horizontal="right" vertical="center"/>
    </xf>
    <xf numFmtId="169" fontId="14" fillId="7" borderId="1" xfId="2" applyNumberFormat="1" applyFont="1" applyFill="1" applyBorder="1" applyAlignment="1" applyProtection="1">
      <alignment vertical="center"/>
      <protection hidden="1"/>
    </xf>
    <xf numFmtId="166" fontId="14" fillId="7" borderId="1" xfId="2" applyNumberFormat="1" applyFont="1" applyFill="1" applyBorder="1" applyAlignment="1" applyProtection="1">
      <alignment vertical="center"/>
      <protection hidden="1"/>
    </xf>
    <xf numFmtId="0" fontId="16" fillId="0" borderId="0" xfId="0" applyFont="1"/>
    <xf numFmtId="169" fontId="16" fillId="0" borderId="0" xfId="0" applyNumberFormat="1" applyFont="1"/>
    <xf numFmtId="10" fontId="4" fillId="0" borderId="1" xfId="2" applyNumberFormat="1" applyFont="1" applyBorder="1" applyAlignment="1" applyProtection="1">
      <alignment horizontal="center" vertical="center"/>
      <protection hidden="1"/>
    </xf>
    <xf numFmtId="166" fontId="4" fillId="0" borderId="1" xfId="0" applyNumberFormat="1" applyFont="1" applyBorder="1" applyAlignment="1" applyProtection="1">
      <alignment horizontal="center" vertical="center"/>
      <protection hidden="1"/>
    </xf>
    <xf numFmtId="169" fontId="7" fillId="4" borderId="1" xfId="2" applyNumberFormat="1" applyFont="1" applyFill="1" applyBorder="1" applyAlignment="1" applyProtection="1">
      <alignment vertical="center"/>
      <protection hidden="1"/>
    </xf>
    <xf numFmtId="0" fontId="4" fillId="0" borderId="1" xfId="0" applyFont="1" applyBorder="1" applyAlignment="1">
      <alignment horizontal="left" vertical="center"/>
    </xf>
    <xf numFmtId="166" fontId="7" fillId="4" borderId="1" xfId="0" applyNumberFormat="1" applyFont="1" applyFill="1" applyBorder="1" applyAlignment="1" applyProtection="1">
      <alignment vertical="center"/>
      <protection hidden="1"/>
    </xf>
    <xf numFmtId="0" fontId="4" fillId="0" borderId="0" xfId="0" applyFont="1" applyAlignment="1">
      <alignment horizontal="center"/>
    </xf>
    <xf numFmtId="10" fontId="7" fillId="4" borderId="1" xfId="2" applyNumberFormat="1" applyFont="1" applyFill="1" applyBorder="1" applyAlignment="1" applyProtection="1">
      <alignment vertical="center"/>
      <protection hidden="1"/>
    </xf>
    <xf numFmtId="166" fontId="7" fillId="0" borderId="1" xfId="0" applyNumberFormat="1" applyFont="1" applyBorder="1" applyAlignment="1" applyProtection="1">
      <alignment vertical="center"/>
      <protection hidden="1"/>
    </xf>
    <xf numFmtId="0" fontId="13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169" fontId="7" fillId="0" borderId="1" xfId="2" applyNumberFormat="1" applyFont="1" applyFill="1" applyBorder="1" applyAlignment="1" applyProtection="1">
      <alignment vertical="center"/>
      <protection hidden="1"/>
    </xf>
    <xf numFmtId="0" fontId="7" fillId="0" borderId="1" xfId="0" applyFont="1" applyBorder="1" applyAlignment="1">
      <alignment wrapText="1"/>
    </xf>
    <xf numFmtId="169" fontId="7" fillId="0" borderId="1" xfId="2" applyNumberFormat="1" applyFont="1" applyFill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169" fontId="7" fillId="0" borderId="1" xfId="2" applyNumberFormat="1" applyFont="1" applyBorder="1" applyAlignment="1">
      <alignment horizontal="right" vertical="center"/>
    </xf>
    <xf numFmtId="9" fontId="7" fillId="0" borderId="1" xfId="0" applyNumberFormat="1" applyFont="1" applyBorder="1" applyAlignment="1">
      <alignment horizontal="center" vertical="center"/>
    </xf>
    <xf numFmtId="43" fontId="7" fillId="0" borderId="0" xfId="0" applyNumberFormat="1" applyFont="1"/>
    <xf numFmtId="166" fontId="7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169" fontId="4" fillId="0" borderId="1" xfId="2" applyNumberFormat="1" applyFont="1" applyFill="1" applyBorder="1" applyAlignment="1" applyProtection="1">
      <alignment vertical="center"/>
      <protection hidden="1"/>
    </xf>
    <xf numFmtId="10" fontId="14" fillId="7" borderId="1" xfId="2" applyNumberFormat="1" applyFont="1" applyFill="1" applyBorder="1" applyAlignment="1" applyProtection="1">
      <alignment vertical="center"/>
      <protection hidden="1"/>
    </xf>
    <xf numFmtId="0" fontId="12" fillId="5" borderId="1" xfId="0" applyFont="1" applyFill="1" applyBorder="1" applyAlignment="1" applyProtection="1">
      <alignment vertical="center"/>
      <protection hidden="1"/>
    </xf>
    <xf numFmtId="0" fontId="13" fillId="0" borderId="1" xfId="0" applyFont="1" applyBorder="1" applyAlignment="1">
      <alignment horizontal="center" vertical="center"/>
    </xf>
    <xf numFmtId="10" fontId="7" fillId="0" borderId="1" xfId="2" applyNumberFormat="1" applyFont="1" applyBorder="1" applyAlignment="1" applyProtection="1">
      <alignment vertical="center"/>
      <protection hidden="1"/>
    </xf>
    <xf numFmtId="0" fontId="13" fillId="0" borderId="1" xfId="0" applyFont="1" applyBorder="1" applyAlignment="1">
      <alignment horizontal="left" vertical="center"/>
    </xf>
    <xf numFmtId="10" fontId="4" fillId="6" borderId="1" xfId="2" applyNumberFormat="1" applyFont="1" applyFill="1" applyBorder="1" applyAlignment="1" applyProtection="1">
      <alignment vertical="center"/>
      <protection hidden="1"/>
    </xf>
    <xf numFmtId="166" fontId="4" fillId="6" borderId="1" xfId="2" applyNumberFormat="1" applyFont="1" applyFill="1" applyBorder="1" applyAlignment="1" applyProtection="1">
      <alignment vertical="center"/>
      <protection hidden="1"/>
    </xf>
    <xf numFmtId="10" fontId="14" fillId="6" borderId="1" xfId="2" applyNumberFormat="1" applyFont="1" applyFill="1" applyBorder="1" applyAlignment="1" applyProtection="1">
      <alignment vertical="center"/>
      <protection hidden="1"/>
    </xf>
    <xf numFmtId="166" fontId="14" fillId="6" borderId="1" xfId="2" applyNumberFormat="1" applyFont="1" applyFill="1" applyBorder="1" applyAlignment="1" applyProtection="1">
      <alignment vertical="center"/>
      <protection hidden="1"/>
    </xf>
    <xf numFmtId="0" fontId="13" fillId="0" borderId="1" xfId="0" applyFont="1" applyBorder="1" applyAlignment="1">
      <alignment horizontal="right" vertical="center"/>
    </xf>
    <xf numFmtId="10" fontId="14" fillId="0" borderId="1" xfId="2" applyNumberFormat="1" applyFont="1" applyBorder="1" applyAlignment="1" applyProtection="1">
      <alignment vertical="center"/>
      <protection hidden="1"/>
    </xf>
    <xf numFmtId="166" fontId="14" fillId="0" borderId="1" xfId="2" applyNumberFormat="1" applyFont="1" applyBorder="1" applyAlignment="1" applyProtection="1">
      <alignment vertical="center"/>
      <protection hidden="1"/>
    </xf>
    <xf numFmtId="0" fontId="13" fillId="7" borderId="1" xfId="0" applyFont="1" applyFill="1" applyBorder="1" applyAlignment="1" applyProtection="1">
      <alignment vertical="center"/>
      <protection hidden="1"/>
    </xf>
    <xf numFmtId="168" fontId="4" fillId="6" borderId="1" xfId="2" applyNumberFormat="1" applyFont="1" applyFill="1" applyBorder="1" applyAlignment="1" applyProtection="1">
      <alignment vertical="center"/>
      <protection hidden="1"/>
    </xf>
    <xf numFmtId="0" fontId="1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0" fontId="4" fillId="6" borderId="1" xfId="2" applyNumberFormat="1" applyFont="1" applyFill="1" applyBorder="1" applyAlignment="1" applyProtection="1">
      <alignment vertical="center"/>
      <protection locked="0"/>
    </xf>
    <xf numFmtId="170" fontId="7" fillId="0" borderId="0" xfId="1" applyFont="1"/>
    <xf numFmtId="0" fontId="4" fillId="0" borderId="1" xfId="0" applyFont="1" applyBorder="1"/>
    <xf numFmtId="168" fontId="7" fillId="0" borderId="0" xfId="3" applyNumberFormat="1" applyFont="1"/>
    <xf numFmtId="0" fontId="13" fillId="0" borderId="2" xfId="0" applyFont="1" applyBorder="1" applyAlignment="1">
      <alignment horizontal="center" vertical="center"/>
    </xf>
    <xf numFmtId="166" fontId="4" fillId="0" borderId="1" xfId="3" applyNumberFormat="1" applyFont="1" applyBorder="1" applyAlignment="1">
      <alignment vertical="center"/>
    </xf>
    <xf numFmtId="0" fontId="7" fillId="0" borderId="1" xfId="0" applyFont="1" applyBorder="1"/>
    <xf numFmtId="10" fontId="7" fillId="6" borderId="1" xfId="2" applyNumberFormat="1" applyFont="1" applyFill="1" applyBorder="1" applyAlignment="1" applyProtection="1">
      <alignment vertical="center"/>
      <protection hidden="1"/>
    </xf>
    <xf numFmtId="166" fontId="7" fillId="0" borderId="1" xfId="3" applyNumberFormat="1" applyFont="1" applyBorder="1" applyAlignment="1">
      <alignment vertical="center"/>
    </xf>
    <xf numFmtId="10" fontId="7" fillId="6" borderId="1" xfId="2" applyNumberFormat="1" applyFont="1" applyFill="1" applyBorder="1" applyProtection="1">
      <protection hidden="1"/>
    </xf>
    <xf numFmtId="0" fontId="14" fillId="0" borderId="1" xfId="0" applyFont="1" applyBorder="1" applyAlignment="1">
      <alignment vertical="center" wrapText="1"/>
    </xf>
    <xf numFmtId="166" fontId="14" fillId="7" borderId="1" xfId="0" applyNumberFormat="1" applyFont="1" applyFill="1" applyBorder="1" applyAlignment="1">
      <alignment vertical="center"/>
    </xf>
    <xf numFmtId="0" fontId="17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6" fillId="0" borderId="1" xfId="1" applyNumberFormat="1" applyFont="1" applyBorder="1" applyAlignment="1" applyProtection="1">
      <alignment horizontal="center" vertical="center"/>
      <protection hidden="1"/>
    </xf>
    <xf numFmtId="4" fontId="14" fillId="4" borderId="1" xfId="0" applyNumberFormat="1" applyFont="1" applyFill="1" applyBorder="1" applyAlignment="1" applyProtection="1">
      <alignment vertical="center"/>
      <protection locked="0" hidden="1"/>
    </xf>
    <xf numFmtId="10" fontId="7" fillId="0" borderId="0" xfId="2" applyNumberFormat="1" applyFont="1"/>
    <xf numFmtId="3" fontId="5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20" fillId="3" borderId="0" xfId="0" applyFont="1" applyFill="1"/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10" fontId="0" fillId="0" borderId="1" xfId="2" applyNumberFormat="1" applyFont="1" applyBorder="1" applyAlignment="1">
      <alignment vertical="center"/>
    </xf>
    <xf numFmtId="43" fontId="0" fillId="0" borderId="1" xfId="14" applyFont="1" applyBorder="1" applyAlignment="1">
      <alignment vertical="center"/>
    </xf>
    <xf numFmtId="43" fontId="7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3" fontId="3" fillId="0" borderId="4" xfId="14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27" fillId="0" borderId="5" xfId="18" applyFont="1" applyBorder="1" applyAlignment="1">
      <alignment horizontal="center" vertical="center" wrapText="1"/>
    </xf>
    <xf numFmtId="1" fontId="25" fillId="0" borderId="5" xfId="18" applyNumberFormat="1" applyFont="1" applyBorder="1" applyAlignment="1">
      <alignment horizontal="center" vertical="center" shrinkToFit="1"/>
    </xf>
    <xf numFmtId="0" fontId="27" fillId="0" borderId="5" xfId="18" applyFont="1" applyBorder="1" applyAlignment="1">
      <alignment horizontal="center" vertical="top" wrapText="1"/>
    </xf>
    <xf numFmtId="0" fontId="26" fillId="9" borderId="5" xfId="18" applyFont="1" applyFill="1" applyBorder="1" applyAlignment="1">
      <alignment horizontal="center" vertical="top" wrapText="1"/>
    </xf>
    <xf numFmtId="0" fontId="26" fillId="9" borderId="5" xfId="18" applyFont="1" applyFill="1" applyBorder="1" applyAlignment="1">
      <alignment horizontal="left" vertical="top" wrapText="1" indent="3"/>
    </xf>
    <xf numFmtId="0" fontId="26" fillId="9" borderId="5" xfId="18" applyFont="1" applyFill="1" applyBorder="1" applyAlignment="1">
      <alignment horizontal="left" vertical="top" wrapText="1" indent="1"/>
    </xf>
    <xf numFmtId="2" fontId="25" fillId="0" borderId="5" xfId="18" applyNumberFormat="1" applyFont="1" applyBorder="1" applyAlignment="1">
      <alignment horizontal="center" vertical="center" shrinkToFit="1"/>
    </xf>
    <xf numFmtId="4" fontId="25" fillId="0" borderId="5" xfId="18" applyNumberFormat="1" applyFont="1" applyBorder="1" applyAlignment="1">
      <alignment horizontal="center" vertical="center" shrinkToFit="1"/>
    </xf>
    <xf numFmtId="8" fontId="26" fillId="9" borderId="5" xfId="18" applyNumberFormat="1" applyFont="1" applyFill="1" applyBorder="1" applyAlignment="1">
      <alignment horizontal="center" vertical="top" wrapText="1"/>
    </xf>
    <xf numFmtId="0" fontId="24" fillId="0" borderId="5" xfId="18" applyBorder="1" applyAlignment="1">
      <alignment horizontal="center" vertical="top" wrapText="1"/>
    </xf>
    <xf numFmtId="0" fontId="26" fillId="9" borderId="5" xfId="18" applyFont="1" applyFill="1" applyBorder="1" applyAlignment="1">
      <alignment horizontal="center" vertical="center" wrapText="1"/>
    </xf>
    <xf numFmtId="0" fontId="26" fillId="9" borderId="5" xfId="18" applyFont="1" applyFill="1" applyBorder="1" applyAlignment="1">
      <alignment horizontal="left" vertical="center" wrapText="1" indent="4"/>
    </xf>
    <xf numFmtId="0" fontId="26" fillId="9" borderId="5" xfId="18" applyFont="1" applyFill="1" applyBorder="1" applyAlignment="1">
      <alignment horizontal="left" vertical="center" wrapText="1" indent="1"/>
    </xf>
    <xf numFmtId="0" fontId="24" fillId="9" borderId="5" xfId="18" applyFill="1" applyBorder="1" applyAlignment="1">
      <alignment horizontal="left" vertical="top" wrapText="1" indent="1"/>
    </xf>
    <xf numFmtId="0" fontId="24" fillId="9" borderId="5" xfId="18" applyFill="1" applyBorder="1" applyAlignment="1">
      <alignment horizontal="left" vertical="top" wrapText="1" indent="2"/>
    </xf>
    <xf numFmtId="0" fontId="26" fillId="9" borderId="5" xfId="18" applyFont="1" applyFill="1" applyBorder="1" applyAlignment="1">
      <alignment horizontal="left" vertical="top" wrapText="1" indent="4"/>
    </xf>
    <xf numFmtId="1" fontId="28" fillId="0" borderId="5" xfId="18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6" fillId="9" borderId="6" xfId="18" applyFont="1" applyFill="1" applyBorder="1" applyAlignment="1">
      <alignment horizontal="center" vertical="top" wrapText="1"/>
    </xf>
    <xf numFmtId="0" fontId="26" fillId="9" borderId="8" xfId="18" applyFont="1" applyFill="1" applyBorder="1" applyAlignment="1">
      <alignment horizontal="center" vertical="top" wrapText="1"/>
    </xf>
    <xf numFmtId="0" fontId="26" fillId="9" borderId="7" xfId="18" applyFont="1" applyFill="1" applyBorder="1" applyAlignment="1">
      <alignment horizontal="center" vertical="top" wrapText="1"/>
    </xf>
    <xf numFmtId="0" fontId="26" fillId="9" borderId="6" xfId="18" applyFont="1" applyFill="1" applyBorder="1" applyAlignment="1">
      <alignment horizontal="left" vertical="top" wrapText="1" indent="11"/>
    </xf>
    <xf numFmtId="0" fontId="26" fillId="9" borderId="8" xfId="18" applyFont="1" applyFill="1" applyBorder="1" applyAlignment="1">
      <alignment horizontal="left" vertical="top" wrapText="1" indent="11"/>
    </xf>
    <xf numFmtId="0" fontId="26" fillId="9" borderId="7" xfId="18" applyFont="1" applyFill="1" applyBorder="1" applyAlignment="1">
      <alignment horizontal="left" vertical="top" wrapText="1" indent="11"/>
    </xf>
    <xf numFmtId="0" fontId="33" fillId="0" borderId="0" xfId="18" applyFont="1" applyAlignment="1">
      <alignment horizontal="left" vertical="top" wrapText="1" indent="6"/>
    </xf>
    <xf numFmtId="0" fontId="24" fillId="0" borderId="0" xfId="18" applyAlignment="1">
      <alignment horizontal="left" vertical="top" wrapText="1" indent="6"/>
    </xf>
    <xf numFmtId="8" fontId="26" fillId="9" borderId="6" xfId="18" applyNumberFormat="1" applyFont="1" applyFill="1" applyBorder="1" applyAlignment="1">
      <alignment horizontal="center" vertical="center" wrapText="1"/>
    </xf>
    <xf numFmtId="0" fontId="26" fillId="9" borderId="7" xfId="18" applyFont="1" applyFill="1" applyBorder="1" applyAlignment="1">
      <alignment horizontal="center" vertical="center" wrapText="1"/>
    </xf>
    <xf numFmtId="0" fontId="33" fillId="0" borderId="0" xfId="18" applyFont="1" applyAlignment="1">
      <alignment horizontal="left" vertical="top" wrapText="1" indent="5"/>
    </xf>
    <xf numFmtId="0" fontId="24" fillId="0" borderId="0" xfId="18" applyAlignment="1">
      <alignment horizontal="left" vertical="top" wrapText="1" indent="5"/>
    </xf>
  </cellXfs>
  <cellStyles count="19">
    <cellStyle name="BORDAS" xfId="17" xr:uid="{00000000-0005-0000-0000-000000000000}"/>
    <cellStyle name="Hiperlink 2" xfId="7" xr:uid="{00000000-0005-0000-0000-000001000000}"/>
    <cellStyle name="Moeda" xfId="1" builtinId="4"/>
    <cellStyle name="Moeda 2" xfId="13" xr:uid="{00000000-0005-0000-0000-000003000000}"/>
    <cellStyle name="Moeda 3" xfId="16" xr:uid="{00000000-0005-0000-0000-000004000000}"/>
    <cellStyle name="Moeda 4" xfId="6" xr:uid="{00000000-0005-0000-0000-000005000000}"/>
    <cellStyle name="Normal" xfId="0" builtinId="0"/>
    <cellStyle name="Normal 2" xfId="3" xr:uid="{00000000-0005-0000-0000-000007000000}"/>
    <cellStyle name="Normal 2 2" xfId="9" xr:uid="{00000000-0005-0000-0000-000008000000}"/>
    <cellStyle name="Normal 2 2 2" xfId="8" xr:uid="{00000000-0005-0000-0000-000009000000}"/>
    <cellStyle name="Normal 3" xfId="4" xr:uid="{00000000-0005-0000-0000-00000A000000}"/>
    <cellStyle name="Normal 4" xfId="11" xr:uid="{00000000-0005-0000-0000-00000B000000}"/>
    <cellStyle name="Normal 5" xfId="15" xr:uid="{00000000-0005-0000-0000-00000C000000}"/>
    <cellStyle name="Normal 6" xfId="18" xr:uid="{304E7366-7E25-4E22-8C50-3DF8C19C5B48}"/>
    <cellStyle name="Porcentagem" xfId="2" builtinId="5"/>
    <cellStyle name="Porcentagem 2" xfId="10" xr:uid="{00000000-0005-0000-0000-00000E000000}"/>
    <cellStyle name="Vírgula" xfId="14" builtinId="3"/>
    <cellStyle name="Vírgula 2" xfId="5" xr:uid="{00000000-0005-0000-0000-000011000000}"/>
    <cellStyle name="Vírgula 3" xfId="12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40"/>
  <sheetViews>
    <sheetView zoomScaleNormal="100" workbookViewId="0">
      <selection activeCell="C12" sqref="C12"/>
    </sheetView>
  </sheetViews>
  <sheetFormatPr defaultRowHeight="12.75" x14ac:dyDescent="0.2"/>
  <cols>
    <col min="1" max="1" width="7.85546875" bestFit="1" customWidth="1"/>
    <col min="2" max="2" width="59.28515625" bestFit="1" customWidth="1"/>
    <col min="3" max="3" width="21.85546875" bestFit="1" customWidth="1"/>
    <col min="5" max="5" width="15.28515625" bestFit="1" customWidth="1"/>
    <col min="7" max="7" width="11.5703125" bestFit="1" customWidth="1"/>
    <col min="8" max="8" width="76.28515625" customWidth="1"/>
    <col min="9" max="9" width="24.28515625" style="109" hidden="1" customWidth="1"/>
  </cols>
  <sheetData>
    <row r="1" spans="1:9" s="112" customFormat="1" ht="32.25" customHeight="1" x14ac:dyDescent="0.2">
      <c r="A1" s="110" t="s">
        <v>113</v>
      </c>
      <c r="B1" s="110" t="s">
        <v>109</v>
      </c>
      <c r="C1" s="110" t="s">
        <v>110</v>
      </c>
      <c r="D1" s="110" t="s">
        <v>98</v>
      </c>
      <c r="E1" s="113" t="s">
        <v>130</v>
      </c>
      <c r="F1" s="110" t="s">
        <v>111</v>
      </c>
      <c r="G1" s="110" t="s">
        <v>112</v>
      </c>
      <c r="H1" s="116" t="s">
        <v>1</v>
      </c>
      <c r="I1" s="111" t="s">
        <v>120</v>
      </c>
    </row>
    <row r="2" spans="1:9" ht="25.5" x14ac:dyDescent="0.2">
      <c r="A2" s="102" t="s">
        <v>99</v>
      </c>
      <c r="B2" s="103" t="s">
        <v>133</v>
      </c>
      <c r="C2" s="107" t="s">
        <v>117</v>
      </c>
      <c r="D2" s="102">
        <v>2</v>
      </c>
      <c r="E2" s="104">
        <f>ROUND((1/12)*0.5,7)</f>
        <v>4.1666700000000001E-2</v>
      </c>
      <c r="F2" s="102">
        <v>22</v>
      </c>
      <c r="G2" s="105"/>
      <c r="H2" s="108" t="s">
        <v>142</v>
      </c>
      <c r="I2" s="115" t="s">
        <v>121</v>
      </c>
    </row>
    <row r="3" spans="1:9" ht="31.5" customHeight="1" x14ac:dyDescent="0.2">
      <c r="A3" s="102" t="s">
        <v>100</v>
      </c>
      <c r="B3" s="103" t="s">
        <v>134</v>
      </c>
      <c r="C3" s="107" t="s">
        <v>117</v>
      </c>
      <c r="D3" s="102">
        <v>1</v>
      </c>
      <c r="E3" s="104">
        <f t="shared" ref="E3:E10" si="0">ROUND((1/12)*0.5,7)</f>
        <v>4.1666700000000001E-2</v>
      </c>
      <c r="F3" s="102">
        <v>22</v>
      </c>
      <c r="G3" s="105"/>
      <c r="H3" s="108" t="s">
        <v>142</v>
      </c>
      <c r="I3" s="109" t="s">
        <v>126</v>
      </c>
    </row>
    <row r="4" spans="1:9" ht="25.5" x14ac:dyDescent="0.2">
      <c r="A4" s="102" t="s">
        <v>101</v>
      </c>
      <c r="B4" s="103" t="s">
        <v>135</v>
      </c>
      <c r="C4" s="107" t="s">
        <v>117</v>
      </c>
      <c r="D4" s="102">
        <v>2</v>
      </c>
      <c r="E4" s="104">
        <f t="shared" si="0"/>
        <v>4.1666700000000001E-2</v>
      </c>
      <c r="F4" s="102">
        <v>22</v>
      </c>
      <c r="G4" s="105"/>
      <c r="H4" s="108" t="s">
        <v>142</v>
      </c>
      <c r="I4" s="109" t="s">
        <v>125</v>
      </c>
    </row>
    <row r="5" spans="1:9" ht="25.5" x14ac:dyDescent="0.2">
      <c r="A5" s="102" t="s">
        <v>102</v>
      </c>
      <c r="B5" s="103" t="s">
        <v>136</v>
      </c>
      <c r="C5" s="107" t="s">
        <v>117</v>
      </c>
      <c r="D5" s="102">
        <v>1</v>
      </c>
      <c r="E5" s="104">
        <f t="shared" si="0"/>
        <v>4.1666700000000001E-2</v>
      </c>
      <c r="F5" s="102">
        <v>22</v>
      </c>
      <c r="G5" s="105"/>
      <c r="H5" s="108" t="s">
        <v>142</v>
      </c>
      <c r="I5" s="109" t="s">
        <v>123</v>
      </c>
    </row>
    <row r="6" spans="1:9" ht="25.5" x14ac:dyDescent="0.2">
      <c r="A6" s="102" t="s">
        <v>103</v>
      </c>
      <c r="B6" s="103" t="s">
        <v>137</v>
      </c>
      <c r="C6" s="107" t="s">
        <v>117</v>
      </c>
      <c r="D6" s="102">
        <v>4</v>
      </c>
      <c r="E6" s="104">
        <f t="shared" si="0"/>
        <v>4.1666700000000001E-2</v>
      </c>
      <c r="F6" s="102">
        <v>22</v>
      </c>
      <c r="G6" s="105"/>
      <c r="H6" s="108" t="s">
        <v>142</v>
      </c>
      <c r="I6" s="109" t="s">
        <v>122</v>
      </c>
    </row>
    <row r="7" spans="1:9" ht="25.5" x14ac:dyDescent="0.2">
      <c r="A7" s="102" t="s">
        <v>104</v>
      </c>
      <c r="B7" s="103" t="s">
        <v>138</v>
      </c>
      <c r="C7" s="107" t="s">
        <v>117</v>
      </c>
      <c r="D7" s="102">
        <v>5</v>
      </c>
      <c r="E7" s="104">
        <f t="shared" si="0"/>
        <v>4.1666700000000001E-2</v>
      </c>
      <c r="F7" s="102">
        <v>22</v>
      </c>
      <c r="G7" s="105"/>
      <c r="H7" s="108" t="s">
        <v>142</v>
      </c>
      <c r="I7" s="109" t="s">
        <v>128</v>
      </c>
    </row>
    <row r="8" spans="1:9" ht="25.5" x14ac:dyDescent="0.2">
      <c r="A8" s="102" t="s">
        <v>105</v>
      </c>
      <c r="B8" s="103" t="s">
        <v>139</v>
      </c>
      <c r="C8" s="107" t="s">
        <v>117</v>
      </c>
      <c r="D8" s="102">
        <v>2</v>
      </c>
      <c r="E8" s="104">
        <f t="shared" si="0"/>
        <v>4.1666700000000001E-2</v>
      </c>
      <c r="F8" s="102">
        <v>22</v>
      </c>
      <c r="G8" s="105"/>
      <c r="H8" s="108" t="s">
        <v>142</v>
      </c>
      <c r="I8" s="109" t="s">
        <v>127</v>
      </c>
    </row>
    <row r="9" spans="1:9" ht="35.25" customHeight="1" x14ac:dyDescent="0.2">
      <c r="A9" s="102" t="s">
        <v>107</v>
      </c>
      <c r="B9" s="103" t="s">
        <v>140</v>
      </c>
      <c r="C9" s="107" t="s">
        <v>118</v>
      </c>
      <c r="D9" s="102">
        <v>2</v>
      </c>
      <c r="E9" s="104">
        <f t="shared" si="0"/>
        <v>4.1666700000000001E-2</v>
      </c>
      <c r="F9" s="102">
        <v>22</v>
      </c>
      <c r="G9" s="105"/>
      <c r="H9" s="108" t="s">
        <v>142</v>
      </c>
      <c r="I9" s="114" t="s">
        <v>129</v>
      </c>
    </row>
    <row r="10" spans="1:9" ht="25.5" x14ac:dyDescent="0.2">
      <c r="A10" s="102" t="s">
        <v>108</v>
      </c>
      <c r="B10" s="103" t="s">
        <v>141</v>
      </c>
      <c r="C10" s="107" t="s">
        <v>117</v>
      </c>
      <c r="D10" s="102">
        <v>6</v>
      </c>
      <c r="E10" s="104">
        <f t="shared" si="0"/>
        <v>4.1666700000000001E-2</v>
      </c>
      <c r="F10" s="102">
        <v>22</v>
      </c>
      <c r="G10" s="105"/>
      <c r="H10" s="108" t="s">
        <v>142</v>
      </c>
      <c r="I10" s="109" t="s">
        <v>124</v>
      </c>
    </row>
    <row r="11" spans="1:9" x14ac:dyDescent="0.2">
      <c r="D11" s="101">
        <f>SUM(D2:D10)</f>
        <v>25</v>
      </c>
      <c r="I11"/>
    </row>
    <row r="12" spans="1:9" x14ac:dyDescent="0.2">
      <c r="I12"/>
    </row>
    <row r="13" spans="1:9" x14ac:dyDescent="0.2">
      <c r="I13"/>
    </row>
    <row r="14" spans="1:9" x14ac:dyDescent="0.2">
      <c r="I14"/>
    </row>
    <row r="15" spans="1:9" x14ac:dyDescent="0.2">
      <c r="I15"/>
    </row>
    <row r="16" spans="1:9" x14ac:dyDescent="0.2">
      <c r="I16"/>
    </row>
    <row r="17" spans="9:9" x14ac:dyDescent="0.2">
      <c r="I17"/>
    </row>
    <row r="18" spans="9:9" x14ac:dyDescent="0.2">
      <c r="I18"/>
    </row>
    <row r="19" spans="9:9" x14ac:dyDescent="0.2">
      <c r="I19"/>
    </row>
    <row r="20" spans="9:9" x14ac:dyDescent="0.2">
      <c r="I20"/>
    </row>
    <row r="21" spans="9:9" x14ac:dyDescent="0.2">
      <c r="I21"/>
    </row>
    <row r="22" spans="9:9" x14ac:dyDescent="0.2">
      <c r="I22"/>
    </row>
    <row r="23" spans="9:9" x14ac:dyDescent="0.2">
      <c r="I23"/>
    </row>
    <row r="24" spans="9:9" x14ac:dyDescent="0.2">
      <c r="I24"/>
    </row>
    <row r="25" spans="9:9" x14ac:dyDescent="0.2">
      <c r="I25"/>
    </row>
    <row r="26" spans="9:9" x14ac:dyDescent="0.2">
      <c r="I26"/>
    </row>
    <row r="27" spans="9:9" x14ac:dyDescent="0.2">
      <c r="I27"/>
    </row>
    <row r="28" spans="9:9" x14ac:dyDescent="0.2">
      <c r="I28"/>
    </row>
    <row r="29" spans="9:9" x14ac:dyDescent="0.2">
      <c r="I29"/>
    </row>
    <row r="30" spans="9:9" x14ac:dyDescent="0.2">
      <c r="I30"/>
    </row>
    <row r="31" spans="9:9" x14ac:dyDescent="0.2">
      <c r="I31"/>
    </row>
    <row r="32" spans="9:9" x14ac:dyDescent="0.2">
      <c r="I32"/>
    </row>
    <row r="33" spans="9:9" x14ac:dyDescent="0.2">
      <c r="I33"/>
    </row>
    <row r="34" spans="9:9" x14ac:dyDescent="0.2">
      <c r="I34"/>
    </row>
    <row r="35" spans="9:9" x14ac:dyDescent="0.2">
      <c r="I35"/>
    </row>
    <row r="36" spans="9:9" x14ac:dyDescent="0.2">
      <c r="I36"/>
    </row>
    <row r="37" spans="9:9" x14ac:dyDescent="0.2">
      <c r="I37"/>
    </row>
    <row r="38" spans="9:9" x14ac:dyDescent="0.2">
      <c r="I38"/>
    </row>
    <row r="39" spans="9:9" x14ac:dyDescent="0.2">
      <c r="I39"/>
    </row>
    <row r="40" spans="9:9" x14ac:dyDescent="0.2">
      <c r="I40"/>
    </row>
    <row r="41" spans="9:9" x14ac:dyDescent="0.2">
      <c r="I41"/>
    </row>
    <row r="42" spans="9:9" x14ac:dyDescent="0.2">
      <c r="I42"/>
    </row>
    <row r="43" spans="9:9" x14ac:dyDescent="0.2">
      <c r="I43"/>
    </row>
    <row r="44" spans="9:9" x14ac:dyDescent="0.2">
      <c r="I44"/>
    </row>
    <row r="45" spans="9:9" x14ac:dyDescent="0.2">
      <c r="I45"/>
    </row>
    <row r="46" spans="9:9" x14ac:dyDescent="0.2">
      <c r="I46"/>
    </row>
    <row r="47" spans="9:9" x14ac:dyDescent="0.2">
      <c r="I47"/>
    </row>
    <row r="48" spans="9:9" x14ac:dyDescent="0.2">
      <c r="I48"/>
    </row>
    <row r="49" spans="9:9" x14ac:dyDescent="0.2">
      <c r="I49"/>
    </row>
    <row r="50" spans="9:9" x14ac:dyDescent="0.2">
      <c r="I50"/>
    </row>
    <row r="51" spans="9:9" x14ac:dyDescent="0.2">
      <c r="I51"/>
    </row>
    <row r="52" spans="9:9" x14ac:dyDescent="0.2">
      <c r="I52"/>
    </row>
    <row r="53" spans="9:9" x14ac:dyDescent="0.2">
      <c r="I53"/>
    </row>
    <row r="54" spans="9:9" x14ac:dyDescent="0.2">
      <c r="I54"/>
    </row>
    <row r="55" spans="9:9" x14ac:dyDescent="0.2">
      <c r="I55"/>
    </row>
    <row r="56" spans="9:9" x14ac:dyDescent="0.2">
      <c r="I56"/>
    </row>
    <row r="57" spans="9:9" x14ac:dyDescent="0.2">
      <c r="I57"/>
    </row>
    <row r="58" spans="9:9" x14ac:dyDescent="0.2">
      <c r="I58"/>
    </row>
    <row r="59" spans="9:9" x14ac:dyDescent="0.2">
      <c r="I59"/>
    </row>
    <row r="60" spans="9:9" x14ac:dyDescent="0.2">
      <c r="I60"/>
    </row>
    <row r="61" spans="9:9" x14ac:dyDescent="0.2">
      <c r="I61"/>
    </row>
    <row r="62" spans="9:9" x14ac:dyDescent="0.2">
      <c r="I62"/>
    </row>
    <row r="63" spans="9:9" x14ac:dyDescent="0.2">
      <c r="I63"/>
    </row>
    <row r="64" spans="9:9" x14ac:dyDescent="0.2">
      <c r="I64"/>
    </row>
    <row r="65" spans="9:9" x14ac:dyDescent="0.2">
      <c r="I65"/>
    </row>
    <row r="66" spans="9:9" x14ac:dyDescent="0.2">
      <c r="I66"/>
    </row>
    <row r="67" spans="9:9" x14ac:dyDescent="0.2">
      <c r="I67"/>
    </row>
    <row r="68" spans="9:9" x14ac:dyDescent="0.2">
      <c r="I68"/>
    </row>
    <row r="69" spans="9:9" x14ac:dyDescent="0.2">
      <c r="I69"/>
    </row>
    <row r="70" spans="9:9" x14ac:dyDescent="0.2">
      <c r="I70"/>
    </row>
    <row r="71" spans="9:9" x14ac:dyDescent="0.2">
      <c r="I71"/>
    </row>
    <row r="72" spans="9:9" x14ac:dyDescent="0.2">
      <c r="I72"/>
    </row>
    <row r="73" spans="9:9" x14ac:dyDescent="0.2">
      <c r="I73"/>
    </row>
    <row r="74" spans="9:9" x14ac:dyDescent="0.2">
      <c r="I74"/>
    </row>
    <row r="75" spans="9:9" x14ac:dyDescent="0.2">
      <c r="I75"/>
    </row>
    <row r="76" spans="9:9" x14ac:dyDescent="0.2">
      <c r="I76"/>
    </row>
    <row r="77" spans="9:9" x14ac:dyDescent="0.2">
      <c r="I77"/>
    </row>
    <row r="78" spans="9:9" x14ac:dyDescent="0.2">
      <c r="I78"/>
    </row>
    <row r="79" spans="9:9" x14ac:dyDescent="0.2">
      <c r="I79"/>
    </row>
    <row r="80" spans="9:9" x14ac:dyDescent="0.2">
      <c r="I80"/>
    </row>
    <row r="81" spans="9:9" x14ac:dyDescent="0.2">
      <c r="I81"/>
    </row>
    <row r="82" spans="9:9" x14ac:dyDescent="0.2">
      <c r="I82"/>
    </row>
    <row r="83" spans="9:9" x14ac:dyDescent="0.2">
      <c r="I83"/>
    </row>
    <row r="84" spans="9:9" x14ac:dyDescent="0.2">
      <c r="I84"/>
    </row>
    <row r="85" spans="9:9" x14ac:dyDescent="0.2">
      <c r="I85"/>
    </row>
    <row r="86" spans="9:9" x14ac:dyDescent="0.2">
      <c r="I86"/>
    </row>
    <row r="87" spans="9:9" x14ac:dyDescent="0.2">
      <c r="I87"/>
    </row>
    <row r="88" spans="9:9" x14ac:dyDescent="0.2">
      <c r="I88"/>
    </row>
    <row r="89" spans="9:9" x14ac:dyDescent="0.2">
      <c r="I89"/>
    </row>
    <row r="90" spans="9:9" x14ac:dyDescent="0.2">
      <c r="I90"/>
    </row>
    <row r="91" spans="9:9" x14ac:dyDescent="0.2">
      <c r="I91"/>
    </row>
    <row r="92" spans="9:9" x14ac:dyDescent="0.2">
      <c r="I92"/>
    </row>
    <row r="93" spans="9:9" x14ac:dyDescent="0.2">
      <c r="I93"/>
    </row>
    <row r="94" spans="9:9" x14ac:dyDescent="0.2">
      <c r="I94"/>
    </row>
    <row r="95" spans="9:9" x14ac:dyDescent="0.2">
      <c r="I95"/>
    </row>
    <row r="96" spans="9:9" x14ac:dyDescent="0.2">
      <c r="I96"/>
    </row>
    <row r="97" spans="9:9" x14ac:dyDescent="0.2">
      <c r="I97"/>
    </row>
    <row r="98" spans="9:9" x14ac:dyDescent="0.2">
      <c r="I98"/>
    </row>
    <row r="99" spans="9:9" x14ac:dyDescent="0.2">
      <c r="I99"/>
    </row>
    <row r="100" spans="9:9" x14ac:dyDescent="0.2">
      <c r="I100"/>
    </row>
    <row r="101" spans="9:9" x14ac:dyDescent="0.2">
      <c r="I101"/>
    </row>
    <row r="102" spans="9:9" x14ac:dyDescent="0.2">
      <c r="I102"/>
    </row>
    <row r="103" spans="9:9" x14ac:dyDescent="0.2">
      <c r="I103"/>
    </row>
    <row r="104" spans="9:9" x14ac:dyDescent="0.2">
      <c r="I104"/>
    </row>
    <row r="105" spans="9:9" x14ac:dyDescent="0.2">
      <c r="I105"/>
    </row>
    <row r="106" spans="9:9" x14ac:dyDescent="0.2">
      <c r="I106"/>
    </row>
    <row r="107" spans="9:9" x14ac:dyDescent="0.2">
      <c r="I107"/>
    </row>
    <row r="108" spans="9:9" x14ac:dyDescent="0.2">
      <c r="I108"/>
    </row>
    <row r="109" spans="9:9" x14ac:dyDescent="0.2">
      <c r="I109"/>
    </row>
    <row r="110" spans="9:9" x14ac:dyDescent="0.2">
      <c r="I110"/>
    </row>
    <row r="111" spans="9:9" x14ac:dyDescent="0.2">
      <c r="I111"/>
    </row>
    <row r="112" spans="9:9" x14ac:dyDescent="0.2">
      <c r="I112"/>
    </row>
    <row r="113" spans="9:9" x14ac:dyDescent="0.2">
      <c r="I113"/>
    </row>
    <row r="114" spans="9:9" x14ac:dyDescent="0.2">
      <c r="I114"/>
    </row>
    <row r="115" spans="9:9" x14ac:dyDescent="0.2">
      <c r="I115"/>
    </row>
    <row r="116" spans="9:9" x14ac:dyDescent="0.2">
      <c r="I116"/>
    </row>
    <row r="117" spans="9:9" x14ac:dyDescent="0.2">
      <c r="I117"/>
    </row>
    <row r="118" spans="9:9" x14ac:dyDescent="0.2">
      <c r="I118"/>
    </row>
    <row r="119" spans="9:9" x14ac:dyDescent="0.2">
      <c r="I119"/>
    </row>
    <row r="120" spans="9:9" x14ac:dyDescent="0.2">
      <c r="I120"/>
    </row>
    <row r="121" spans="9:9" x14ac:dyDescent="0.2">
      <c r="I121"/>
    </row>
    <row r="122" spans="9:9" x14ac:dyDescent="0.2">
      <c r="I122"/>
    </row>
    <row r="123" spans="9:9" x14ac:dyDescent="0.2">
      <c r="I123"/>
    </row>
    <row r="124" spans="9:9" x14ac:dyDescent="0.2">
      <c r="I124"/>
    </row>
    <row r="125" spans="9:9" x14ac:dyDescent="0.2">
      <c r="I125"/>
    </row>
    <row r="126" spans="9:9" x14ac:dyDescent="0.2">
      <c r="I126"/>
    </row>
    <row r="127" spans="9:9" x14ac:dyDescent="0.2">
      <c r="I127"/>
    </row>
    <row r="128" spans="9:9" x14ac:dyDescent="0.2">
      <c r="I128"/>
    </row>
    <row r="129" spans="9:9" x14ac:dyDescent="0.2">
      <c r="I129"/>
    </row>
    <row r="130" spans="9:9" x14ac:dyDescent="0.2">
      <c r="I130"/>
    </row>
    <row r="131" spans="9:9" x14ac:dyDescent="0.2">
      <c r="I131"/>
    </row>
    <row r="132" spans="9:9" x14ac:dyDescent="0.2">
      <c r="I132"/>
    </row>
    <row r="133" spans="9:9" x14ac:dyDescent="0.2">
      <c r="I133"/>
    </row>
    <row r="134" spans="9:9" x14ac:dyDescent="0.2">
      <c r="I134"/>
    </row>
    <row r="135" spans="9:9" x14ac:dyDescent="0.2">
      <c r="I135"/>
    </row>
    <row r="136" spans="9:9" x14ac:dyDescent="0.2">
      <c r="I136"/>
    </row>
    <row r="137" spans="9:9" x14ac:dyDescent="0.2">
      <c r="I137"/>
    </row>
    <row r="138" spans="9:9" x14ac:dyDescent="0.2">
      <c r="I138"/>
    </row>
    <row r="139" spans="9:9" x14ac:dyDescent="0.2">
      <c r="I139"/>
    </row>
    <row r="140" spans="9:9" x14ac:dyDescent="0.2">
      <c r="I140"/>
    </row>
  </sheetData>
  <phoneticPr fontId="22" type="noConversion"/>
  <pageMargins left="0.511811024" right="0.511811024" top="0.78740157499999996" bottom="0.78740157499999996" header="0.31496062000000002" footer="0.31496062000000002"/>
  <pageSetup paperSize="9" scale="4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59999389629810485"/>
    <pageSetUpPr fitToPage="1"/>
  </sheetPr>
  <dimension ref="A1:H92"/>
  <sheetViews>
    <sheetView topLeftCell="A87" zoomScaleNormal="100" workbookViewId="0">
      <selection activeCell="D18" sqref="D18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108</v>
      </c>
      <c r="B1" s="136" t="s">
        <v>183</v>
      </c>
      <c r="C1" s="137"/>
      <c r="D1" s="138"/>
    </row>
    <row r="2" spans="1:4" ht="21" customHeight="1" x14ac:dyDescent="0.2">
      <c r="A2" s="3" t="s">
        <v>0</v>
      </c>
      <c r="B2" s="4" t="str">
        <f>VLOOKUP($A$1,'Base de dados'!$A:$H,2,0)</f>
        <v>Auxiliar de Serviços de Documentação, Informação e Pesquisa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41" t="s">
        <v>4</v>
      </c>
      <c r="B6" s="141"/>
      <c r="C6" s="10" t="s">
        <v>5</v>
      </c>
      <c r="D6" s="11" t="s">
        <v>6</v>
      </c>
    </row>
    <row r="7" spans="1:4" s="12" customFormat="1" ht="11.45" customHeight="1" x14ac:dyDescent="0.2">
      <c r="A7" s="135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5"/>
      <c r="B8" s="16" t="s">
        <v>8</v>
      </c>
      <c r="C8" s="14"/>
      <c r="D8" s="17"/>
    </row>
    <row r="9" spans="1:4" s="12" customFormat="1" ht="11.45" customHeight="1" x14ac:dyDescent="0.2">
      <c r="A9" s="135"/>
      <c r="B9" s="13" t="s">
        <v>9</v>
      </c>
      <c r="C9" s="18"/>
      <c r="D9" s="15"/>
    </row>
    <row r="10" spans="1:4" s="12" customFormat="1" ht="11.45" customHeight="1" x14ac:dyDescent="0.2">
      <c r="A10" s="135"/>
      <c r="B10" s="13" t="s">
        <v>10</v>
      </c>
      <c r="C10" s="18"/>
      <c r="D10" s="15"/>
    </row>
    <row r="11" spans="1:4" s="12" customFormat="1" ht="11.45" customHeight="1" x14ac:dyDescent="0.2">
      <c r="A11" s="135"/>
      <c r="B11" s="13" t="s">
        <v>11</v>
      </c>
      <c r="C11" s="18"/>
      <c r="D11" s="15"/>
    </row>
    <row r="12" spans="1:4" s="12" customFormat="1" ht="11.45" customHeight="1" x14ac:dyDescent="0.2">
      <c r="A12" s="135"/>
      <c r="B12" s="13" t="s">
        <v>12</v>
      </c>
      <c r="C12" s="18"/>
      <c r="D12" s="15"/>
    </row>
    <row r="13" spans="1:4" s="12" customFormat="1" ht="11.45" customHeight="1" x14ac:dyDescent="0.2">
      <c r="A13" s="135"/>
      <c r="B13" s="13" t="s">
        <v>13</v>
      </c>
      <c r="C13" s="18"/>
      <c r="D13" s="15"/>
    </row>
    <row r="14" spans="1:4" s="12" customFormat="1" ht="11.45" customHeight="1" x14ac:dyDescent="0.2">
      <c r="A14" s="135"/>
      <c r="B14" s="13" t="s">
        <v>14</v>
      </c>
      <c r="C14" s="18"/>
      <c r="D14" s="15"/>
    </row>
    <row r="15" spans="1:4" s="22" customFormat="1" x14ac:dyDescent="0.2">
      <c r="A15" s="135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41" t="s">
        <v>16</v>
      </c>
      <c r="B16" s="141"/>
      <c r="C16" s="23"/>
      <c r="D16" s="23"/>
    </row>
    <row r="17" spans="1:8" ht="13.5" customHeight="1" x14ac:dyDescent="0.2">
      <c r="A17" s="142"/>
      <c r="B17" s="13" t="s">
        <v>116</v>
      </c>
      <c r="C17" s="14"/>
      <c r="D17" s="24"/>
    </row>
    <row r="18" spans="1:8" ht="13.5" customHeight="1" x14ac:dyDescent="0.2">
      <c r="A18" s="142"/>
      <c r="B18" s="13" t="s">
        <v>131</v>
      </c>
      <c r="C18" s="14"/>
      <c r="D18" s="15"/>
    </row>
    <row r="19" spans="1:8" ht="13.5" customHeight="1" x14ac:dyDescent="0.2">
      <c r="A19" s="142"/>
      <c r="B19" s="13" t="s">
        <v>132</v>
      </c>
      <c r="C19" s="14"/>
      <c r="D19" s="15"/>
    </row>
    <row r="20" spans="1:8" ht="13.5" customHeight="1" x14ac:dyDescent="0.2">
      <c r="A20" s="142"/>
      <c r="B20" s="13"/>
      <c r="C20" s="14"/>
      <c r="D20" s="15"/>
    </row>
    <row r="21" spans="1:8" ht="13.5" customHeight="1" x14ac:dyDescent="0.2">
      <c r="A21" s="142"/>
      <c r="B21" s="13"/>
      <c r="C21" s="14"/>
      <c r="D21" s="15"/>
    </row>
    <row r="22" spans="1:8" ht="13.5" hidden="1" customHeight="1" x14ac:dyDescent="0.2">
      <c r="A22" s="142"/>
      <c r="B22" s="13"/>
      <c r="C22" s="14"/>
      <c r="D22" s="15"/>
    </row>
    <row r="23" spans="1:8" ht="13.5" customHeight="1" x14ac:dyDescent="0.2">
      <c r="A23" s="142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41" t="s">
        <v>18</v>
      </c>
      <c r="B24" s="141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43"/>
      <c r="B26" s="13" t="s">
        <v>115</v>
      </c>
      <c r="C26" s="14"/>
      <c r="D26" s="15"/>
    </row>
    <row r="27" spans="1:8" ht="13.5" customHeight="1" x14ac:dyDescent="0.2">
      <c r="A27" s="143"/>
      <c r="B27" s="13"/>
      <c r="C27" s="14"/>
      <c r="D27" s="15"/>
    </row>
    <row r="28" spans="1:8" ht="13.5" customHeight="1" x14ac:dyDescent="0.2">
      <c r="A28" s="143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41" t="s">
        <v>21</v>
      </c>
      <c r="B29" s="141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5"/>
      <c r="B31" s="13" t="s">
        <v>24</v>
      </c>
      <c r="C31" s="32">
        <v>0.2</v>
      </c>
      <c r="D31" s="33">
        <f>ROUND(C31*D$15,2)</f>
        <v>0</v>
      </c>
    </row>
    <row r="32" spans="1:8" ht="11.45" customHeight="1" x14ac:dyDescent="0.2">
      <c r="A32" s="135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5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5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5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5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5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5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5"/>
      <c r="B39" s="36" t="s">
        <v>32</v>
      </c>
      <c r="C39" s="37">
        <f>SUM(C31:C38)</f>
        <v>0.3680000000000001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5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5"/>
      <c r="B42" s="44" t="s">
        <v>35</v>
      </c>
      <c r="C42" s="43">
        <f>ROUND($C$39*C$41,7)</f>
        <v>3.0666700000000002E-2</v>
      </c>
      <c r="D42" s="45">
        <f>ROUND(C42*D7,2)</f>
        <v>0</v>
      </c>
      <c r="F42" s="46" t="s">
        <v>36</v>
      </c>
    </row>
    <row r="43" spans="1:7" ht="11.45" customHeight="1" x14ac:dyDescent="0.2">
      <c r="A43" s="135"/>
      <c r="B43" s="44"/>
      <c r="C43" s="47"/>
      <c r="D43" s="48"/>
    </row>
    <row r="44" spans="1:7" ht="11.45" customHeight="1" x14ac:dyDescent="0.2">
      <c r="A44" s="135"/>
      <c r="B44" s="36" t="s">
        <v>32</v>
      </c>
      <c r="C44" s="37">
        <f>SUM(C41:C43)</f>
        <v>0.114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1.3630000000000001E-4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5.0670000000000001E-4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5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5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5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5"/>
      <c r="B53" s="44" t="s">
        <v>49</v>
      </c>
      <c r="C53" s="53">
        <f>ROUND(C$52*C$39,7)</f>
        <v>6.4400000000000004E-3</v>
      </c>
      <c r="D53" s="45">
        <f>ROUND(C$39*D$52,2)</f>
        <v>0</v>
      </c>
    </row>
    <row r="54" spans="1:7" ht="11.45" customHeight="1" x14ac:dyDescent="0.2">
      <c r="A54" s="135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5"/>
      <c r="B55" s="36" t="s">
        <v>32</v>
      </c>
      <c r="C55" s="37">
        <f>SUM(C50:C54)</f>
        <v>7.1162200000000009E-2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5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5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5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5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5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5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5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5"/>
      <c r="B64" s="44" t="s">
        <v>63</v>
      </c>
      <c r="C64" s="60">
        <f>ROUND(C63*C39,7)</f>
        <v>1.24712E-2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5"/>
      <c r="B65" s="36" t="s">
        <v>32</v>
      </c>
      <c r="C65" s="61">
        <f>C63+C64</f>
        <v>4.6360199999999997E-2</v>
      </c>
      <c r="D65" s="38">
        <f>ROUND(D63+D64,2)</f>
        <v>0</v>
      </c>
    </row>
    <row r="66" spans="1:5" ht="21" customHeight="1" x14ac:dyDescent="0.2">
      <c r="A66" s="141" t="s">
        <v>65</v>
      </c>
      <c r="B66" s="141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0.3680000000000001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0.114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5.0670000000000001E-4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7.1162200000000009E-2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4.6360199999999997E-2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0.60002910000000009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41" t="s">
        <v>78</v>
      </c>
      <c r="B76" s="141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0.14250000000000002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/>
      <c r="D85" s="33"/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0.23250000000000001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A81:A82"/>
    <mergeCell ref="A49:B49"/>
    <mergeCell ref="A50:A55"/>
    <mergeCell ref="A56:B56"/>
    <mergeCell ref="A57:A65"/>
    <mergeCell ref="A66:B66"/>
    <mergeCell ref="A76:B76"/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B684-EBBB-427A-9B21-7C996C432DFC}">
  <sheetPr>
    <tabColor theme="0"/>
  </sheetPr>
  <dimension ref="A1:G5"/>
  <sheetViews>
    <sheetView view="pageBreakPreview" topLeftCell="A3" zoomScale="60" zoomScaleNormal="100" workbookViewId="0">
      <selection activeCell="E13" sqref="E13"/>
    </sheetView>
  </sheetViews>
  <sheetFormatPr defaultRowHeight="12.75" x14ac:dyDescent="0.2"/>
  <cols>
    <col min="1" max="1" width="8.85546875" customWidth="1"/>
    <col min="2" max="2" width="39.28515625" customWidth="1"/>
    <col min="3" max="3" width="16.28515625" customWidth="1"/>
    <col min="5" max="5" width="13.42578125" bestFit="1" customWidth="1"/>
    <col min="6" max="6" width="14.85546875" bestFit="1" customWidth="1"/>
    <col min="7" max="7" width="23.140625" customWidth="1"/>
  </cols>
  <sheetData>
    <row r="1" spans="1:7" x14ac:dyDescent="0.2">
      <c r="A1" s="144" t="s">
        <v>143</v>
      </c>
      <c r="B1" s="145"/>
      <c r="C1" s="145"/>
      <c r="D1" s="145"/>
      <c r="E1" s="145"/>
      <c r="F1" s="146"/>
    </row>
    <row r="2" spans="1:7" ht="25.5" x14ac:dyDescent="0.2">
      <c r="A2" s="120" t="s">
        <v>144</v>
      </c>
      <c r="B2" s="120" t="s">
        <v>145</v>
      </c>
      <c r="C2" s="121" t="s">
        <v>146</v>
      </c>
      <c r="D2" s="120" t="s">
        <v>147</v>
      </c>
      <c r="E2" s="120" t="s">
        <v>148</v>
      </c>
      <c r="F2" s="122" t="s">
        <v>149</v>
      </c>
    </row>
    <row r="3" spans="1:7" ht="157.5" customHeight="1" x14ac:dyDescent="0.2">
      <c r="A3" s="118">
        <v>1</v>
      </c>
      <c r="B3" s="119" t="s">
        <v>150</v>
      </c>
      <c r="C3" s="119" t="s">
        <v>151</v>
      </c>
      <c r="D3" s="117" t="s">
        <v>152</v>
      </c>
      <c r="E3" s="123">
        <v>229</v>
      </c>
      <c r="F3" s="124">
        <v>5725</v>
      </c>
    </row>
    <row r="4" spans="1:7" ht="21.75" customHeight="1" x14ac:dyDescent="0.2">
      <c r="A4" s="147" t="s">
        <v>153</v>
      </c>
      <c r="B4" s="148"/>
      <c r="C4" s="148"/>
      <c r="D4" s="149"/>
      <c r="E4" s="125">
        <v>229</v>
      </c>
      <c r="F4" s="125">
        <v>5725</v>
      </c>
    </row>
    <row r="5" spans="1:7" ht="183" customHeight="1" x14ac:dyDescent="0.2">
      <c r="A5" s="150" t="s">
        <v>184</v>
      </c>
      <c r="B5" s="151"/>
      <c r="C5" s="151"/>
      <c r="D5" s="151"/>
      <c r="E5" s="151"/>
      <c r="F5" s="151"/>
      <c r="G5" s="151"/>
    </row>
  </sheetData>
  <mergeCells count="3">
    <mergeCell ref="A1:F1"/>
    <mergeCell ref="A4:D4"/>
    <mergeCell ref="A5:G5"/>
  </mergeCells>
  <pageMargins left="0.511811024" right="0.511811024" top="0.78740157499999996" bottom="0.78740157499999996" header="0.31496062000000002" footer="0.31496062000000002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27DC-7BFF-4CF3-AF4E-68DC2EBFADA3}">
  <sheetPr>
    <tabColor theme="0"/>
  </sheetPr>
  <dimension ref="A1:H12"/>
  <sheetViews>
    <sheetView view="pageBreakPreview" topLeftCell="A5" zoomScale="60" zoomScaleNormal="100" workbookViewId="0">
      <selection activeCell="A11" sqref="A11:H12"/>
    </sheetView>
  </sheetViews>
  <sheetFormatPr defaultRowHeight="12.75" x14ac:dyDescent="0.2"/>
  <cols>
    <col min="1" max="1" width="9.140625" customWidth="1"/>
    <col min="2" max="2" width="34.28515625" customWidth="1"/>
    <col min="3" max="3" width="17.85546875" customWidth="1"/>
    <col min="4" max="4" width="12" customWidth="1"/>
    <col min="5" max="5" width="10.42578125" customWidth="1"/>
    <col min="6" max="6" width="10.85546875" customWidth="1"/>
    <col min="7" max="7" width="27.85546875" customWidth="1"/>
  </cols>
  <sheetData>
    <row r="1" spans="1:8" x14ac:dyDescent="0.2">
      <c r="A1" s="144" t="s">
        <v>154</v>
      </c>
      <c r="B1" s="145"/>
      <c r="C1" s="145"/>
      <c r="D1" s="145"/>
      <c r="E1" s="145"/>
      <c r="F1" s="145"/>
      <c r="G1" s="146"/>
    </row>
    <row r="2" spans="1:8" ht="141" customHeight="1" x14ac:dyDescent="0.2">
      <c r="A2" s="127" t="s">
        <v>144</v>
      </c>
      <c r="B2" s="128" t="s">
        <v>145</v>
      </c>
      <c r="C2" s="129" t="s">
        <v>146</v>
      </c>
      <c r="D2" s="127" t="s">
        <v>147</v>
      </c>
      <c r="E2" s="130" t="s">
        <v>155</v>
      </c>
      <c r="F2" s="131" t="s">
        <v>156</v>
      </c>
      <c r="G2" s="132" t="s">
        <v>157</v>
      </c>
    </row>
    <row r="3" spans="1:8" ht="63" customHeight="1" x14ac:dyDescent="0.2">
      <c r="A3" s="133">
        <v>1</v>
      </c>
      <c r="B3" s="119" t="s">
        <v>158</v>
      </c>
      <c r="C3" s="126" t="s">
        <v>159</v>
      </c>
      <c r="D3" s="117" t="s">
        <v>152</v>
      </c>
      <c r="E3" s="123">
        <v>167.35</v>
      </c>
      <c r="F3" s="124">
        <v>4183.75</v>
      </c>
      <c r="G3" s="126" t="s">
        <v>160</v>
      </c>
    </row>
    <row r="4" spans="1:8" ht="63" customHeight="1" x14ac:dyDescent="0.2">
      <c r="A4" s="133">
        <v>2</v>
      </c>
      <c r="B4" s="119" t="s">
        <v>161</v>
      </c>
      <c r="C4" s="119" t="s">
        <v>162</v>
      </c>
      <c r="D4" s="117" t="s">
        <v>163</v>
      </c>
      <c r="E4" s="123">
        <v>164.75</v>
      </c>
      <c r="F4" s="124">
        <v>1647.5</v>
      </c>
      <c r="G4" s="126" t="s">
        <v>164</v>
      </c>
    </row>
    <row r="5" spans="1:8" ht="63" customHeight="1" x14ac:dyDescent="0.2">
      <c r="A5" s="133">
        <v>3</v>
      </c>
      <c r="B5" s="126" t="s">
        <v>165</v>
      </c>
      <c r="C5" s="119" t="s">
        <v>166</v>
      </c>
      <c r="D5" s="117" t="s">
        <v>152</v>
      </c>
      <c r="E5" s="123">
        <v>47.61</v>
      </c>
      <c r="F5" s="124">
        <v>2618.5500000000002</v>
      </c>
      <c r="G5" s="126" t="s">
        <v>167</v>
      </c>
    </row>
    <row r="6" spans="1:8" ht="63" customHeight="1" x14ac:dyDescent="0.2">
      <c r="A6" s="133">
        <v>4</v>
      </c>
      <c r="B6" s="117" t="s">
        <v>168</v>
      </c>
      <c r="C6" s="117" t="s">
        <v>169</v>
      </c>
      <c r="D6" s="117" t="s">
        <v>163</v>
      </c>
      <c r="E6" s="123">
        <v>59.15</v>
      </c>
      <c r="F6" s="124">
        <v>53708.2</v>
      </c>
      <c r="G6" s="126" t="s">
        <v>170</v>
      </c>
    </row>
    <row r="7" spans="1:8" ht="63" customHeight="1" x14ac:dyDescent="0.2">
      <c r="A7" s="133">
        <v>5</v>
      </c>
      <c r="B7" s="126" t="s">
        <v>171</v>
      </c>
      <c r="C7" s="117" t="s">
        <v>172</v>
      </c>
      <c r="D7" s="117" t="s">
        <v>163</v>
      </c>
      <c r="E7" s="123">
        <v>16.43</v>
      </c>
      <c r="F7" s="124">
        <v>1988.03</v>
      </c>
      <c r="G7" s="126" t="s">
        <v>173</v>
      </c>
    </row>
    <row r="8" spans="1:8" ht="63" customHeight="1" x14ac:dyDescent="0.2">
      <c r="A8" s="133">
        <v>6</v>
      </c>
      <c r="B8" s="126" t="s">
        <v>174</v>
      </c>
      <c r="C8" s="119" t="s">
        <v>175</v>
      </c>
      <c r="D8" s="117" t="s">
        <v>176</v>
      </c>
      <c r="E8" s="123">
        <v>18.98</v>
      </c>
      <c r="F8" s="124">
        <v>1423.5</v>
      </c>
      <c r="G8" s="126" t="s">
        <v>177</v>
      </c>
    </row>
    <row r="9" spans="1:8" ht="63" customHeight="1" x14ac:dyDescent="0.2">
      <c r="A9" s="133">
        <v>7</v>
      </c>
      <c r="B9" s="126" t="s">
        <v>178</v>
      </c>
      <c r="C9" s="117" t="s">
        <v>179</v>
      </c>
      <c r="D9" s="117" t="s">
        <v>152</v>
      </c>
      <c r="E9" s="123">
        <v>28.64</v>
      </c>
      <c r="F9" s="123">
        <v>716</v>
      </c>
      <c r="G9" s="126" t="s">
        <v>180</v>
      </c>
    </row>
    <row r="10" spans="1:8" ht="32.25" customHeight="1" x14ac:dyDescent="0.2">
      <c r="A10" s="147" t="s">
        <v>181</v>
      </c>
      <c r="B10" s="148"/>
      <c r="C10" s="148"/>
      <c r="D10" s="148"/>
      <c r="E10" s="149"/>
      <c r="F10" s="152">
        <v>66285.53</v>
      </c>
      <c r="G10" s="153"/>
    </row>
    <row r="11" spans="1:8" x14ac:dyDescent="0.2">
      <c r="A11" s="154" t="s">
        <v>182</v>
      </c>
      <c r="B11" s="155"/>
      <c r="C11" s="155"/>
      <c r="D11" s="155"/>
      <c r="E11" s="155"/>
      <c r="F11" s="155"/>
      <c r="G11" s="155"/>
      <c r="H11" s="155"/>
    </row>
    <row r="12" spans="1:8" ht="247.5" customHeight="1" x14ac:dyDescent="0.2">
      <c r="A12" s="155"/>
      <c r="B12" s="155"/>
      <c r="C12" s="155"/>
      <c r="D12" s="155"/>
      <c r="E12" s="155"/>
      <c r="F12" s="155"/>
      <c r="G12" s="155"/>
      <c r="H12" s="155"/>
    </row>
  </sheetData>
  <mergeCells count="4">
    <mergeCell ref="A1:G1"/>
    <mergeCell ref="A10:E10"/>
    <mergeCell ref="F10:G10"/>
    <mergeCell ref="A11:H12"/>
  </mergeCells>
  <pageMargins left="0.511811024" right="0.511811024" top="0.78740157499999996" bottom="0.78740157499999996" header="0.31496062000000002" footer="0.31496062000000002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  <pageSetUpPr fitToPage="1"/>
  </sheetPr>
  <dimension ref="A1:H92"/>
  <sheetViews>
    <sheetView tabSelected="1" zoomScaleNormal="100" workbookViewId="0">
      <selection activeCell="D18" sqref="D18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99</v>
      </c>
      <c r="B1" s="136" t="s">
        <v>183</v>
      </c>
      <c r="C1" s="137"/>
      <c r="D1" s="138"/>
    </row>
    <row r="2" spans="1:4" ht="21" customHeight="1" x14ac:dyDescent="0.2">
      <c r="A2" s="3" t="s">
        <v>0</v>
      </c>
      <c r="B2" s="4" t="str">
        <f>VLOOKUP($A$1,'Base de dados'!$A:$H,2,0)</f>
        <v>Historiador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41" t="s">
        <v>4</v>
      </c>
      <c r="B6" s="141"/>
      <c r="C6" s="10" t="s">
        <v>5</v>
      </c>
      <c r="D6" s="11" t="s">
        <v>6</v>
      </c>
    </row>
    <row r="7" spans="1:4" s="12" customFormat="1" ht="11.45" customHeight="1" x14ac:dyDescent="0.2">
      <c r="A7" s="135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5"/>
      <c r="B8" s="16" t="s">
        <v>8</v>
      </c>
      <c r="C8" s="14"/>
      <c r="D8" s="17"/>
    </row>
    <row r="9" spans="1:4" s="12" customFormat="1" ht="11.45" customHeight="1" x14ac:dyDescent="0.2">
      <c r="A9" s="135"/>
      <c r="B9" s="13" t="s">
        <v>9</v>
      </c>
      <c r="C9" s="18"/>
      <c r="D9" s="15"/>
    </row>
    <row r="10" spans="1:4" s="12" customFormat="1" ht="11.45" customHeight="1" x14ac:dyDescent="0.2">
      <c r="A10" s="135"/>
      <c r="B10" s="13" t="s">
        <v>10</v>
      </c>
      <c r="C10" s="18"/>
      <c r="D10" s="15"/>
    </row>
    <row r="11" spans="1:4" s="12" customFormat="1" ht="11.45" customHeight="1" x14ac:dyDescent="0.2">
      <c r="A11" s="135"/>
      <c r="B11" s="13" t="s">
        <v>11</v>
      </c>
      <c r="C11" s="18"/>
      <c r="D11" s="15"/>
    </row>
    <row r="12" spans="1:4" s="12" customFormat="1" ht="11.45" customHeight="1" x14ac:dyDescent="0.2">
      <c r="A12" s="135"/>
      <c r="B12" s="13" t="s">
        <v>12</v>
      </c>
      <c r="C12" s="18"/>
      <c r="D12" s="15"/>
    </row>
    <row r="13" spans="1:4" s="12" customFormat="1" ht="11.45" customHeight="1" x14ac:dyDescent="0.2">
      <c r="A13" s="135"/>
      <c r="B13" s="13" t="s">
        <v>13</v>
      </c>
      <c r="C13" s="18"/>
      <c r="D13" s="15"/>
    </row>
    <row r="14" spans="1:4" s="12" customFormat="1" ht="11.45" customHeight="1" x14ac:dyDescent="0.2">
      <c r="A14" s="135"/>
      <c r="B14" s="13" t="s">
        <v>14</v>
      </c>
      <c r="C14" s="18"/>
      <c r="D14" s="15"/>
    </row>
    <row r="15" spans="1:4" s="22" customFormat="1" x14ac:dyDescent="0.2">
      <c r="A15" s="135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41" t="s">
        <v>16</v>
      </c>
      <c r="B16" s="141"/>
      <c r="C16" s="23"/>
      <c r="D16" s="23"/>
    </row>
    <row r="17" spans="1:8" ht="13.5" customHeight="1" x14ac:dyDescent="0.2">
      <c r="A17" s="142"/>
      <c r="B17" s="13" t="s">
        <v>116</v>
      </c>
      <c r="C17" s="14"/>
      <c r="D17" s="24"/>
    </row>
    <row r="18" spans="1:8" ht="13.5" customHeight="1" x14ac:dyDescent="0.2">
      <c r="A18" s="142"/>
      <c r="B18" s="13" t="s">
        <v>131</v>
      </c>
      <c r="C18" s="14"/>
      <c r="D18" s="15"/>
    </row>
    <row r="19" spans="1:8" ht="13.5" customHeight="1" x14ac:dyDescent="0.2">
      <c r="A19" s="142"/>
      <c r="B19" s="13" t="s">
        <v>132</v>
      </c>
      <c r="C19" s="14"/>
      <c r="D19" s="15"/>
    </row>
    <row r="20" spans="1:8" ht="13.5" customHeight="1" x14ac:dyDescent="0.2">
      <c r="A20" s="142"/>
      <c r="B20" s="13"/>
      <c r="C20" s="14"/>
      <c r="D20" s="15"/>
    </row>
    <row r="21" spans="1:8" ht="13.5" customHeight="1" x14ac:dyDescent="0.2">
      <c r="A21" s="142"/>
      <c r="B21" s="13"/>
      <c r="C21" s="14"/>
      <c r="D21" s="15"/>
    </row>
    <row r="22" spans="1:8" ht="13.5" hidden="1" customHeight="1" x14ac:dyDescent="0.2">
      <c r="A22" s="142"/>
      <c r="B22" s="13"/>
      <c r="C22" s="14"/>
      <c r="D22" s="15"/>
    </row>
    <row r="23" spans="1:8" ht="13.5" customHeight="1" x14ac:dyDescent="0.2">
      <c r="A23" s="142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41" t="s">
        <v>18</v>
      </c>
      <c r="B24" s="141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43"/>
      <c r="B26" s="13" t="s">
        <v>115</v>
      </c>
      <c r="C26" s="14"/>
      <c r="D26" s="15"/>
    </row>
    <row r="27" spans="1:8" ht="13.5" customHeight="1" x14ac:dyDescent="0.2">
      <c r="A27" s="143"/>
      <c r="B27" s="13"/>
      <c r="C27" s="14"/>
      <c r="D27" s="15"/>
    </row>
    <row r="28" spans="1:8" ht="13.5" customHeight="1" x14ac:dyDescent="0.2">
      <c r="A28" s="143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41" t="s">
        <v>21</v>
      </c>
      <c r="B29" s="141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5"/>
      <c r="B31" s="13" t="s">
        <v>24</v>
      </c>
      <c r="C31" s="32">
        <v>0.2</v>
      </c>
      <c r="D31" s="33">
        <f t="shared" ref="D31:D38" si="0">ROUND(C31*D$15,2)</f>
        <v>0</v>
      </c>
    </row>
    <row r="32" spans="1:8" ht="11.45" customHeight="1" x14ac:dyDescent="0.2">
      <c r="A32" s="135"/>
      <c r="B32" s="13" t="s">
        <v>25</v>
      </c>
      <c r="C32" s="32">
        <v>1.4999999999999999E-2</v>
      </c>
      <c r="D32" s="33">
        <f t="shared" si="0"/>
        <v>0</v>
      </c>
    </row>
    <row r="33" spans="1:7" ht="11.45" customHeight="1" x14ac:dyDescent="0.2">
      <c r="A33" s="135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5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5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5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5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5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5"/>
      <c r="B39" s="36" t="s">
        <v>32</v>
      </c>
      <c r="C39" s="37">
        <f>SUM(C31:C38)</f>
        <v>0.3680000000000001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5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5"/>
      <c r="B42" s="44" t="s">
        <v>35</v>
      </c>
      <c r="C42" s="43">
        <f>ROUND($C$39*C$41,7)</f>
        <v>3.0666700000000002E-2</v>
      </c>
      <c r="D42" s="45">
        <f>ROUND(C42*D7,2)</f>
        <v>0</v>
      </c>
      <c r="F42" s="46" t="s">
        <v>36</v>
      </c>
    </row>
    <row r="43" spans="1:7" ht="11.45" customHeight="1" x14ac:dyDescent="0.2">
      <c r="A43" s="135"/>
      <c r="B43" s="44"/>
      <c r="C43" s="47"/>
      <c r="D43" s="48"/>
    </row>
    <row r="44" spans="1:7" ht="11.45" customHeight="1" x14ac:dyDescent="0.2">
      <c r="A44" s="135"/>
      <c r="B44" s="36" t="s">
        <v>32</v>
      </c>
      <c r="C44" s="37">
        <f>SUM(C41:C43)</f>
        <v>0.114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1.3630000000000001E-4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5.0670000000000001E-4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5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5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5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5"/>
      <c r="B53" s="44" t="s">
        <v>49</v>
      </c>
      <c r="C53" s="53">
        <f>ROUND(C$52*C$39,7)</f>
        <v>6.4400000000000004E-3</v>
      </c>
      <c r="D53" s="45">
        <f>ROUND(C$39*D$52,2)</f>
        <v>0</v>
      </c>
    </row>
    <row r="54" spans="1:7" ht="11.45" customHeight="1" x14ac:dyDescent="0.2">
      <c r="A54" s="135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5"/>
      <c r="B55" s="36" t="s">
        <v>32</v>
      </c>
      <c r="C55" s="37">
        <f>SUM(C50:C54)</f>
        <v>7.1162200000000009E-2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5"/>
      <c r="B57" s="100" t="s">
        <v>106</v>
      </c>
      <c r="C57" s="43">
        <f>'Base de dados'!E2</f>
        <v>4.1666700000000001E-2</v>
      </c>
      <c r="D57" s="58">
        <f>ROUND(C57*D$15,2)</f>
        <v>0</v>
      </c>
    </row>
    <row r="58" spans="1:7" ht="11.45" customHeight="1" x14ac:dyDescent="0.2">
      <c r="A58" s="135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5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5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5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5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5"/>
      <c r="B63" s="19" t="s">
        <v>61</v>
      </c>
      <c r="C63" s="60">
        <f>SUM(C57:C62)</f>
        <v>7.555569999999999E-2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5"/>
      <c r="B64" s="44" t="s">
        <v>63</v>
      </c>
      <c r="C64" s="60">
        <f>ROUND(C63*C39,7)</f>
        <v>2.7804499999999999E-2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5"/>
      <c r="B65" s="36" t="s">
        <v>32</v>
      </c>
      <c r="C65" s="61">
        <f>C63+C64</f>
        <v>0.10336019999999999</v>
      </c>
      <c r="D65" s="38">
        <f>ROUND(D63+D64,2)</f>
        <v>0</v>
      </c>
    </row>
    <row r="66" spans="1:5" ht="21" customHeight="1" x14ac:dyDescent="0.2">
      <c r="A66" s="141" t="s">
        <v>65</v>
      </c>
      <c r="B66" s="141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0.3680000000000001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0.114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5.0670000000000001E-4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7.1162200000000009E-2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0.10336019999999999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0.65702910000000014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41" t="s">
        <v>78</v>
      </c>
      <c r="B76" s="141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0.14250000000000002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/>
      <c r="D85" s="33"/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0.23250000000000001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A45:B45"/>
    <mergeCell ref="A6:B6"/>
    <mergeCell ref="A7:A15"/>
    <mergeCell ref="A16:B16"/>
    <mergeCell ref="A17:A23"/>
    <mergeCell ref="A24:B24"/>
    <mergeCell ref="A26:A28"/>
    <mergeCell ref="A29:B29"/>
    <mergeCell ref="A81:A82"/>
    <mergeCell ref="A49:B49"/>
    <mergeCell ref="A50:A55"/>
    <mergeCell ref="A56:B56"/>
    <mergeCell ref="A57:A65"/>
    <mergeCell ref="A66:B66"/>
    <mergeCell ref="A76:B76"/>
    <mergeCell ref="A30:B30"/>
    <mergeCell ref="A31:A39"/>
    <mergeCell ref="A40:B40"/>
    <mergeCell ref="A41:A44"/>
    <mergeCell ref="B1:D1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  <pageSetUpPr fitToPage="1"/>
  </sheetPr>
  <dimension ref="A1:H92"/>
  <sheetViews>
    <sheetView zoomScaleNormal="100" workbookViewId="0">
      <selection activeCell="D18" sqref="D18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100</v>
      </c>
      <c r="B1" s="136" t="s">
        <v>183</v>
      </c>
      <c r="C1" s="137"/>
      <c r="D1" s="138"/>
    </row>
    <row r="2" spans="1:4" ht="21" customHeight="1" x14ac:dyDescent="0.2">
      <c r="A2" s="3" t="s">
        <v>0</v>
      </c>
      <c r="B2" s="4" t="str">
        <f>VLOOKUP($A$1,'Base de dados'!$A:$H,2,0)</f>
        <v>Supervisor de Ações Educacionais Museais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41" t="s">
        <v>4</v>
      </c>
      <c r="B6" s="141"/>
      <c r="C6" s="10" t="s">
        <v>5</v>
      </c>
      <c r="D6" s="11" t="s">
        <v>6</v>
      </c>
    </row>
    <row r="7" spans="1:4" s="12" customFormat="1" ht="11.45" customHeight="1" x14ac:dyDescent="0.2">
      <c r="A7" s="135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5"/>
      <c r="B8" s="16" t="s">
        <v>8</v>
      </c>
      <c r="C8" s="14"/>
      <c r="D8" s="17"/>
    </row>
    <row r="9" spans="1:4" s="12" customFormat="1" ht="11.45" customHeight="1" x14ac:dyDescent="0.2">
      <c r="A9" s="135"/>
      <c r="B9" s="13" t="s">
        <v>9</v>
      </c>
      <c r="C9" s="18"/>
      <c r="D9" s="15"/>
    </row>
    <row r="10" spans="1:4" s="12" customFormat="1" ht="11.45" customHeight="1" x14ac:dyDescent="0.2">
      <c r="A10" s="135"/>
      <c r="B10" s="13" t="s">
        <v>10</v>
      </c>
      <c r="C10" s="18"/>
      <c r="D10" s="15"/>
    </row>
    <row r="11" spans="1:4" s="12" customFormat="1" ht="11.45" customHeight="1" x14ac:dyDescent="0.2">
      <c r="A11" s="135"/>
      <c r="B11" s="13" t="s">
        <v>11</v>
      </c>
      <c r="C11" s="18"/>
      <c r="D11" s="15"/>
    </row>
    <row r="12" spans="1:4" s="12" customFormat="1" ht="11.45" customHeight="1" x14ac:dyDescent="0.2">
      <c r="A12" s="135"/>
      <c r="B12" s="13" t="s">
        <v>12</v>
      </c>
      <c r="C12" s="18"/>
      <c r="D12" s="15"/>
    </row>
    <row r="13" spans="1:4" s="12" customFormat="1" ht="11.45" customHeight="1" x14ac:dyDescent="0.2">
      <c r="A13" s="135"/>
      <c r="B13" s="13" t="s">
        <v>13</v>
      </c>
      <c r="C13" s="18"/>
      <c r="D13" s="15"/>
    </row>
    <row r="14" spans="1:4" s="12" customFormat="1" ht="11.45" customHeight="1" x14ac:dyDescent="0.2">
      <c r="A14" s="135"/>
      <c r="B14" s="13" t="s">
        <v>14</v>
      </c>
      <c r="C14" s="18"/>
      <c r="D14" s="15"/>
    </row>
    <row r="15" spans="1:4" s="22" customFormat="1" x14ac:dyDescent="0.2">
      <c r="A15" s="135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41" t="s">
        <v>16</v>
      </c>
      <c r="B16" s="141"/>
      <c r="C16" s="23"/>
      <c r="D16" s="23"/>
    </row>
    <row r="17" spans="1:8" ht="13.5" customHeight="1" x14ac:dyDescent="0.2">
      <c r="A17" s="142"/>
      <c r="B17" s="13" t="s">
        <v>116</v>
      </c>
      <c r="C17" s="14"/>
      <c r="D17" s="24"/>
    </row>
    <row r="18" spans="1:8" ht="13.5" customHeight="1" x14ac:dyDescent="0.2">
      <c r="A18" s="142"/>
      <c r="B18" s="13" t="s">
        <v>131</v>
      </c>
      <c r="C18" s="14"/>
      <c r="D18" s="15"/>
    </row>
    <row r="19" spans="1:8" ht="13.5" customHeight="1" x14ac:dyDescent="0.2">
      <c r="A19" s="142"/>
      <c r="B19" s="13" t="s">
        <v>132</v>
      </c>
      <c r="C19" s="14"/>
      <c r="D19" s="15"/>
    </row>
    <row r="20" spans="1:8" ht="13.5" customHeight="1" x14ac:dyDescent="0.2">
      <c r="A20" s="142"/>
      <c r="B20" s="13"/>
      <c r="C20" s="14"/>
      <c r="D20" s="15"/>
    </row>
    <row r="21" spans="1:8" ht="13.5" customHeight="1" x14ac:dyDescent="0.2">
      <c r="A21" s="142"/>
      <c r="B21" s="13"/>
      <c r="C21" s="14"/>
      <c r="D21" s="15"/>
    </row>
    <row r="22" spans="1:8" hidden="1" x14ac:dyDescent="0.2">
      <c r="A22" s="142"/>
      <c r="B22" s="13"/>
      <c r="C22" s="14"/>
      <c r="D22" s="15"/>
    </row>
    <row r="23" spans="1:8" ht="13.5" customHeight="1" x14ac:dyDescent="0.2">
      <c r="A23" s="142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41" t="s">
        <v>18</v>
      </c>
      <c r="B24" s="141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43"/>
      <c r="B26" s="13" t="s">
        <v>115</v>
      </c>
      <c r="C26" s="14"/>
      <c r="D26" s="15"/>
    </row>
    <row r="27" spans="1:8" ht="13.5" customHeight="1" x14ac:dyDescent="0.2">
      <c r="A27" s="143"/>
      <c r="B27" s="13"/>
      <c r="C27" s="14"/>
      <c r="D27" s="15"/>
    </row>
    <row r="28" spans="1:8" ht="13.5" customHeight="1" x14ac:dyDescent="0.2">
      <c r="A28" s="143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41" t="s">
        <v>21</v>
      </c>
      <c r="B29" s="141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5"/>
      <c r="B31" s="13" t="s">
        <v>24</v>
      </c>
      <c r="C31" s="32">
        <v>0.2</v>
      </c>
      <c r="D31" s="33">
        <f>ROUND(C31*D$15,2)</f>
        <v>0</v>
      </c>
    </row>
    <row r="32" spans="1:8" ht="11.45" customHeight="1" x14ac:dyDescent="0.2">
      <c r="A32" s="135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5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5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5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5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5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5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5"/>
      <c r="B39" s="36" t="s">
        <v>32</v>
      </c>
      <c r="C39" s="37">
        <f>SUM(C31:C38)</f>
        <v>0.3680000000000001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5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5"/>
      <c r="B42" s="44" t="s">
        <v>35</v>
      </c>
      <c r="C42" s="43">
        <f>ROUND($C$39*C$41,7)</f>
        <v>3.0666700000000002E-2</v>
      </c>
      <c r="D42" s="45">
        <f>ROUND(C42*D7,2)</f>
        <v>0</v>
      </c>
      <c r="F42" s="46" t="s">
        <v>36</v>
      </c>
    </row>
    <row r="43" spans="1:7" ht="11.45" customHeight="1" x14ac:dyDescent="0.2">
      <c r="A43" s="135"/>
      <c r="B43" s="44"/>
      <c r="C43" s="47"/>
      <c r="D43" s="48"/>
    </row>
    <row r="44" spans="1:7" ht="11.45" customHeight="1" x14ac:dyDescent="0.2">
      <c r="A44" s="135"/>
      <c r="B44" s="36" t="s">
        <v>32</v>
      </c>
      <c r="C44" s="37">
        <f>SUM(C41:C43)</f>
        <v>0.114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1.3630000000000001E-4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5.0670000000000001E-4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5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5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5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5"/>
      <c r="B53" s="44" t="s">
        <v>49</v>
      </c>
      <c r="C53" s="53">
        <f>ROUND(C$52*C$39,7)</f>
        <v>6.4400000000000004E-3</v>
      </c>
      <c r="D53" s="45">
        <f>ROUND(C$39*D$52,2)</f>
        <v>0</v>
      </c>
    </row>
    <row r="54" spans="1:7" ht="11.45" customHeight="1" x14ac:dyDescent="0.2">
      <c r="A54" s="135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5"/>
      <c r="B55" s="36" t="s">
        <v>32</v>
      </c>
      <c r="C55" s="37">
        <f>SUM(C50:C54)</f>
        <v>7.1162200000000009E-2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5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5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5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5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5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5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5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5"/>
      <c r="B64" s="44" t="s">
        <v>63</v>
      </c>
      <c r="C64" s="60">
        <f>ROUND(C63*C39,7)</f>
        <v>1.24712E-2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5"/>
      <c r="B65" s="36" t="s">
        <v>32</v>
      </c>
      <c r="C65" s="61">
        <f>C63+C64</f>
        <v>4.6360199999999997E-2</v>
      </c>
      <c r="D65" s="38">
        <f>ROUND(D63+D64,2)</f>
        <v>0</v>
      </c>
    </row>
    <row r="66" spans="1:5" ht="21" customHeight="1" x14ac:dyDescent="0.2">
      <c r="A66" s="141" t="s">
        <v>65</v>
      </c>
      <c r="B66" s="141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0.3680000000000001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0.114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5.0670000000000001E-4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7.1162200000000009E-2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4.6360199999999997E-2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0.60002910000000009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41" t="s">
        <v>78</v>
      </c>
      <c r="B76" s="141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0.14250000000000002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/>
      <c r="D85" s="33"/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0.23250000000000001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A81:A82"/>
    <mergeCell ref="A49:B49"/>
    <mergeCell ref="A50:A55"/>
    <mergeCell ref="A56:B56"/>
    <mergeCell ref="A57:A65"/>
    <mergeCell ref="A66:B66"/>
    <mergeCell ref="A76:B76"/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  <pageSetUpPr fitToPage="1"/>
  </sheetPr>
  <dimension ref="A1:H92"/>
  <sheetViews>
    <sheetView topLeftCell="A38" zoomScaleNormal="100" workbookViewId="0">
      <selection activeCell="D18" sqref="D18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101</v>
      </c>
      <c r="B1" s="136" t="s">
        <v>183</v>
      </c>
      <c r="C1" s="137"/>
      <c r="D1" s="138"/>
    </row>
    <row r="2" spans="1:4" ht="21" customHeight="1" x14ac:dyDescent="0.2">
      <c r="A2" s="3" t="s">
        <v>0</v>
      </c>
      <c r="B2" s="4" t="str">
        <f>VLOOKUP($A$1,'Base de dados'!$A:$H,2,0)</f>
        <v>Supervisor de Atividades e Serviços Culturais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41" t="s">
        <v>4</v>
      </c>
      <c r="B6" s="141"/>
      <c r="C6" s="10" t="s">
        <v>5</v>
      </c>
      <c r="D6" s="11" t="s">
        <v>6</v>
      </c>
    </row>
    <row r="7" spans="1:4" s="12" customFormat="1" ht="11.45" customHeight="1" x14ac:dyDescent="0.2">
      <c r="A7" s="135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5"/>
      <c r="B8" s="16" t="s">
        <v>8</v>
      </c>
      <c r="C8" s="14"/>
      <c r="D8" s="17"/>
    </row>
    <row r="9" spans="1:4" s="12" customFormat="1" ht="11.45" customHeight="1" x14ac:dyDescent="0.2">
      <c r="A9" s="135"/>
      <c r="B9" s="13" t="s">
        <v>9</v>
      </c>
      <c r="C9" s="18"/>
      <c r="D9" s="15"/>
    </row>
    <row r="10" spans="1:4" s="12" customFormat="1" ht="11.45" customHeight="1" x14ac:dyDescent="0.2">
      <c r="A10" s="135"/>
      <c r="B10" s="13" t="s">
        <v>10</v>
      </c>
      <c r="C10" s="18"/>
      <c r="D10" s="15"/>
    </row>
    <row r="11" spans="1:4" s="12" customFormat="1" ht="11.45" customHeight="1" x14ac:dyDescent="0.2">
      <c r="A11" s="135"/>
      <c r="B11" s="13" t="s">
        <v>11</v>
      </c>
      <c r="C11" s="18"/>
      <c r="D11" s="15"/>
    </row>
    <row r="12" spans="1:4" s="12" customFormat="1" ht="11.45" customHeight="1" x14ac:dyDescent="0.2">
      <c r="A12" s="135"/>
      <c r="B12" s="13" t="s">
        <v>12</v>
      </c>
      <c r="C12" s="18"/>
      <c r="D12" s="15"/>
    </row>
    <row r="13" spans="1:4" s="12" customFormat="1" ht="11.45" customHeight="1" x14ac:dyDescent="0.2">
      <c r="A13" s="135"/>
      <c r="B13" s="13" t="s">
        <v>13</v>
      </c>
      <c r="C13" s="18"/>
      <c r="D13" s="15"/>
    </row>
    <row r="14" spans="1:4" s="12" customFormat="1" ht="11.45" customHeight="1" x14ac:dyDescent="0.2">
      <c r="A14" s="135"/>
      <c r="B14" s="13" t="s">
        <v>14</v>
      </c>
      <c r="C14" s="18"/>
      <c r="D14" s="15"/>
    </row>
    <row r="15" spans="1:4" s="22" customFormat="1" x14ac:dyDescent="0.2">
      <c r="A15" s="135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41" t="s">
        <v>16</v>
      </c>
      <c r="B16" s="141"/>
      <c r="C16" s="23"/>
      <c r="D16" s="23"/>
    </row>
    <row r="17" spans="1:8" ht="13.5" customHeight="1" x14ac:dyDescent="0.2">
      <c r="A17" s="142"/>
      <c r="B17" s="13" t="s">
        <v>116</v>
      </c>
      <c r="C17" s="14"/>
      <c r="D17" s="24"/>
    </row>
    <row r="18" spans="1:8" ht="13.5" customHeight="1" x14ac:dyDescent="0.2">
      <c r="A18" s="142"/>
      <c r="B18" s="13" t="s">
        <v>131</v>
      </c>
      <c r="C18" s="14"/>
      <c r="D18" s="15"/>
    </row>
    <row r="19" spans="1:8" ht="13.5" customHeight="1" x14ac:dyDescent="0.2">
      <c r="A19" s="142"/>
      <c r="B19" s="13" t="s">
        <v>132</v>
      </c>
      <c r="C19" s="14"/>
      <c r="D19" s="15"/>
    </row>
    <row r="20" spans="1:8" ht="13.5" customHeight="1" x14ac:dyDescent="0.2">
      <c r="A20" s="142"/>
      <c r="B20" s="13"/>
      <c r="C20" s="14"/>
      <c r="D20" s="15"/>
    </row>
    <row r="21" spans="1:8" ht="13.5" customHeight="1" x14ac:dyDescent="0.2">
      <c r="A21" s="142"/>
      <c r="B21" s="13"/>
      <c r="C21" s="14"/>
      <c r="D21" s="15"/>
    </row>
    <row r="22" spans="1:8" ht="13.5" hidden="1" customHeight="1" x14ac:dyDescent="0.2">
      <c r="A22" s="142"/>
      <c r="B22" s="13"/>
      <c r="C22" s="14"/>
      <c r="D22" s="15"/>
    </row>
    <row r="23" spans="1:8" ht="13.5" customHeight="1" x14ac:dyDescent="0.2">
      <c r="A23" s="142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41" t="s">
        <v>18</v>
      </c>
      <c r="B24" s="141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43"/>
      <c r="B26" s="13" t="s">
        <v>115</v>
      </c>
      <c r="C26" s="14"/>
      <c r="D26" s="15"/>
    </row>
    <row r="27" spans="1:8" ht="13.5" customHeight="1" x14ac:dyDescent="0.2">
      <c r="A27" s="143"/>
      <c r="B27" s="13"/>
      <c r="C27" s="14"/>
      <c r="D27" s="15"/>
    </row>
    <row r="28" spans="1:8" ht="13.5" customHeight="1" x14ac:dyDescent="0.2">
      <c r="A28" s="143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41" t="s">
        <v>21</v>
      </c>
      <c r="B29" s="141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5"/>
      <c r="B31" s="13" t="s">
        <v>24</v>
      </c>
      <c r="C31" s="32">
        <v>0.2</v>
      </c>
      <c r="D31" s="33">
        <f>ROUND(C31*D$15,2)</f>
        <v>0</v>
      </c>
    </row>
    <row r="32" spans="1:8" ht="11.45" customHeight="1" x14ac:dyDescent="0.2">
      <c r="A32" s="135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5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5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5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5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5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5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5"/>
      <c r="B39" s="36" t="s">
        <v>32</v>
      </c>
      <c r="C39" s="37">
        <f>SUM(C31:C38)</f>
        <v>0.3680000000000001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5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5"/>
      <c r="B42" s="44" t="s">
        <v>35</v>
      </c>
      <c r="C42" s="43">
        <f>ROUND($C$39*C$41,7)</f>
        <v>3.0666700000000002E-2</v>
      </c>
      <c r="D42" s="45">
        <f>ROUND(C42*D7,2)</f>
        <v>0</v>
      </c>
      <c r="F42" s="46" t="s">
        <v>36</v>
      </c>
    </row>
    <row r="43" spans="1:7" ht="11.45" customHeight="1" x14ac:dyDescent="0.2">
      <c r="A43" s="135"/>
      <c r="B43" s="44"/>
      <c r="C43" s="47"/>
      <c r="D43" s="48"/>
    </row>
    <row r="44" spans="1:7" ht="11.45" customHeight="1" x14ac:dyDescent="0.2">
      <c r="A44" s="135"/>
      <c r="B44" s="36" t="s">
        <v>32</v>
      </c>
      <c r="C44" s="37">
        <f>SUM(C41:C43)</f>
        <v>0.114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1.3630000000000001E-4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5.0670000000000001E-4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5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5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5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5"/>
      <c r="B53" s="44" t="s">
        <v>49</v>
      </c>
      <c r="C53" s="53">
        <f>ROUND(C$52*C$39,7)</f>
        <v>6.4400000000000004E-3</v>
      </c>
      <c r="D53" s="45">
        <f>ROUND(C$39*D$52,2)</f>
        <v>0</v>
      </c>
    </row>
    <row r="54" spans="1:7" ht="11.45" customHeight="1" x14ac:dyDescent="0.2">
      <c r="A54" s="135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5"/>
      <c r="B55" s="36" t="s">
        <v>32</v>
      </c>
      <c r="C55" s="37">
        <f>SUM(C50:C54)</f>
        <v>7.1162200000000009E-2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5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5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5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5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5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5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5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5"/>
      <c r="B64" s="44" t="s">
        <v>63</v>
      </c>
      <c r="C64" s="60">
        <f>ROUND(C63*C39,7)</f>
        <v>1.24712E-2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5"/>
      <c r="B65" s="36" t="s">
        <v>32</v>
      </c>
      <c r="C65" s="61">
        <f>C63+C64</f>
        <v>4.6360199999999997E-2</v>
      </c>
      <c r="D65" s="38">
        <f>ROUND(D63+D64,2)</f>
        <v>0</v>
      </c>
    </row>
    <row r="66" spans="1:5" ht="21" customHeight="1" x14ac:dyDescent="0.2">
      <c r="A66" s="141" t="s">
        <v>65</v>
      </c>
      <c r="B66" s="141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0.3680000000000001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0.114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5.0670000000000001E-4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7.1162200000000009E-2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4.6360199999999997E-2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0.60002910000000009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41" t="s">
        <v>78</v>
      </c>
      <c r="B76" s="141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0.14250000000000002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/>
      <c r="D85" s="33"/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0.23250000000000001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A81:A82"/>
    <mergeCell ref="A49:B49"/>
    <mergeCell ref="A50:A55"/>
    <mergeCell ref="A56:B56"/>
    <mergeCell ref="A57:A65"/>
    <mergeCell ref="A66:B66"/>
    <mergeCell ref="A76:B76"/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  <pageSetUpPr fitToPage="1"/>
  </sheetPr>
  <dimension ref="A1:H92"/>
  <sheetViews>
    <sheetView topLeftCell="A47" zoomScaleNormal="100" workbookViewId="0">
      <selection activeCell="D18" sqref="D18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102</v>
      </c>
      <c r="B1" s="136" t="s">
        <v>183</v>
      </c>
      <c r="C1" s="137"/>
      <c r="D1" s="138"/>
    </row>
    <row r="2" spans="1:4" ht="21" customHeight="1" x14ac:dyDescent="0.2">
      <c r="A2" s="3" t="s">
        <v>0</v>
      </c>
      <c r="B2" s="4" t="str">
        <f>VLOOKUP($A$1,'Base de dados'!$A:$H,2,0)</f>
        <v>Supervisor de Espaços e Eventos Culturais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41" t="s">
        <v>4</v>
      </c>
      <c r="B6" s="141"/>
      <c r="C6" s="10" t="s">
        <v>5</v>
      </c>
      <c r="D6" s="11" t="s">
        <v>6</v>
      </c>
    </row>
    <row r="7" spans="1:4" s="12" customFormat="1" ht="11.45" customHeight="1" x14ac:dyDescent="0.2">
      <c r="A7" s="135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5"/>
      <c r="B8" s="16" t="s">
        <v>8</v>
      </c>
      <c r="C8" s="14"/>
      <c r="D8" s="17"/>
    </row>
    <row r="9" spans="1:4" s="12" customFormat="1" ht="11.45" customHeight="1" x14ac:dyDescent="0.2">
      <c r="A9" s="135"/>
      <c r="B9" s="13" t="s">
        <v>9</v>
      </c>
      <c r="C9" s="18"/>
      <c r="D9" s="15"/>
    </row>
    <row r="10" spans="1:4" s="12" customFormat="1" ht="11.45" customHeight="1" x14ac:dyDescent="0.2">
      <c r="A10" s="135"/>
      <c r="B10" s="13" t="s">
        <v>10</v>
      </c>
      <c r="C10" s="18"/>
      <c r="D10" s="15"/>
    </row>
    <row r="11" spans="1:4" s="12" customFormat="1" ht="11.45" customHeight="1" x14ac:dyDescent="0.2">
      <c r="A11" s="135"/>
      <c r="B11" s="13" t="s">
        <v>11</v>
      </c>
      <c r="C11" s="18"/>
      <c r="D11" s="15"/>
    </row>
    <row r="12" spans="1:4" s="12" customFormat="1" ht="11.45" customHeight="1" x14ac:dyDescent="0.2">
      <c r="A12" s="135"/>
      <c r="B12" s="13" t="s">
        <v>12</v>
      </c>
      <c r="C12" s="18"/>
      <c r="D12" s="15"/>
    </row>
    <row r="13" spans="1:4" s="12" customFormat="1" ht="11.45" customHeight="1" x14ac:dyDescent="0.2">
      <c r="A13" s="135"/>
      <c r="B13" s="13" t="s">
        <v>13</v>
      </c>
      <c r="C13" s="18"/>
      <c r="D13" s="15"/>
    </row>
    <row r="14" spans="1:4" s="12" customFormat="1" ht="11.45" customHeight="1" x14ac:dyDescent="0.2">
      <c r="A14" s="135"/>
      <c r="B14" s="13" t="s">
        <v>14</v>
      </c>
      <c r="C14" s="18"/>
      <c r="D14" s="15"/>
    </row>
    <row r="15" spans="1:4" s="22" customFormat="1" x14ac:dyDescent="0.2">
      <c r="A15" s="135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41" t="s">
        <v>16</v>
      </c>
      <c r="B16" s="141"/>
      <c r="C16" s="23"/>
      <c r="D16" s="23"/>
    </row>
    <row r="17" spans="1:8" ht="13.5" customHeight="1" x14ac:dyDescent="0.2">
      <c r="A17" s="142"/>
      <c r="B17" s="13" t="s">
        <v>116</v>
      </c>
      <c r="C17" s="14"/>
      <c r="D17" s="24"/>
    </row>
    <row r="18" spans="1:8" ht="13.5" customHeight="1" x14ac:dyDescent="0.2">
      <c r="A18" s="142"/>
      <c r="B18" s="13" t="s">
        <v>131</v>
      </c>
      <c r="C18" s="14"/>
      <c r="D18" s="15"/>
    </row>
    <row r="19" spans="1:8" ht="13.5" customHeight="1" x14ac:dyDescent="0.2">
      <c r="A19" s="142"/>
      <c r="B19" s="13" t="s">
        <v>132</v>
      </c>
      <c r="C19" s="14"/>
      <c r="D19" s="15"/>
    </row>
    <row r="20" spans="1:8" ht="13.5" customHeight="1" x14ac:dyDescent="0.2">
      <c r="A20" s="142"/>
      <c r="B20" s="13"/>
      <c r="C20" s="14"/>
      <c r="D20" s="15"/>
    </row>
    <row r="21" spans="1:8" ht="13.5" customHeight="1" x14ac:dyDescent="0.2">
      <c r="A21" s="142"/>
      <c r="B21" s="13"/>
      <c r="C21" s="14"/>
      <c r="D21" s="15"/>
    </row>
    <row r="22" spans="1:8" ht="13.5" hidden="1" customHeight="1" x14ac:dyDescent="0.2">
      <c r="A22" s="142"/>
      <c r="B22" s="13"/>
      <c r="C22" s="14"/>
      <c r="D22" s="15"/>
    </row>
    <row r="23" spans="1:8" ht="13.5" customHeight="1" x14ac:dyDescent="0.2">
      <c r="A23" s="142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41" t="s">
        <v>18</v>
      </c>
      <c r="B24" s="141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43"/>
      <c r="B26" s="13" t="s">
        <v>115</v>
      </c>
      <c r="C26" s="14"/>
      <c r="D26" s="15"/>
    </row>
    <row r="27" spans="1:8" ht="13.5" customHeight="1" x14ac:dyDescent="0.2">
      <c r="A27" s="143"/>
      <c r="B27" s="13"/>
      <c r="C27" s="14"/>
      <c r="D27" s="15"/>
    </row>
    <row r="28" spans="1:8" ht="13.5" customHeight="1" x14ac:dyDescent="0.2">
      <c r="A28" s="143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41" t="s">
        <v>21</v>
      </c>
      <c r="B29" s="141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5"/>
      <c r="B31" s="13" t="s">
        <v>24</v>
      </c>
      <c r="C31" s="32">
        <v>0.2</v>
      </c>
      <c r="D31" s="33">
        <f>ROUND(C31*D$15,2)</f>
        <v>0</v>
      </c>
    </row>
    <row r="32" spans="1:8" ht="11.45" customHeight="1" x14ac:dyDescent="0.2">
      <c r="A32" s="135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5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5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5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5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5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5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5"/>
      <c r="B39" s="36" t="s">
        <v>32</v>
      </c>
      <c r="C39" s="37">
        <f>SUM(C31:C38)</f>
        <v>0.3680000000000001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5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5"/>
      <c r="B42" s="44" t="s">
        <v>35</v>
      </c>
      <c r="C42" s="43">
        <f>ROUND($C$39*C$41,7)</f>
        <v>3.0666700000000002E-2</v>
      </c>
      <c r="D42" s="45">
        <f>ROUND(C42*D7,2)</f>
        <v>0</v>
      </c>
      <c r="F42" s="46" t="s">
        <v>36</v>
      </c>
    </row>
    <row r="43" spans="1:7" ht="11.45" customHeight="1" x14ac:dyDescent="0.2">
      <c r="A43" s="135"/>
      <c r="B43" s="44"/>
      <c r="C43" s="47"/>
      <c r="D43" s="48"/>
    </row>
    <row r="44" spans="1:7" ht="11.45" customHeight="1" x14ac:dyDescent="0.2">
      <c r="A44" s="135"/>
      <c r="B44" s="36" t="s">
        <v>32</v>
      </c>
      <c r="C44" s="37">
        <f>SUM(C41:C43)</f>
        <v>0.114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1.3630000000000001E-4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5.0670000000000001E-4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5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5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5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5"/>
      <c r="B53" s="44" t="s">
        <v>49</v>
      </c>
      <c r="C53" s="53">
        <f>ROUND(C$52*C$39,7)</f>
        <v>6.4400000000000004E-3</v>
      </c>
      <c r="D53" s="45">
        <f>ROUND(C$39*D$52,2)</f>
        <v>0</v>
      </c>
    </row>
    <row r="54" spans="1:7" ht="11.45" customHeight="1" x14ac:dyDescent="0.2">
      <c r="A54" s="135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5"/>
      <c r="B55" s="36" t="s">
        <v>32</v>
      </c>
      <c r="C55" s="37">
        <f>SUM(C50:C54)</f>
        <v>7.1162200000000009E-2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5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5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5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5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5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5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5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5"/>
      <c r="B64" s="44" t="s">
        <v>63</v>
      </c>
      <c r="C64" s="60">
        <f>ROUND(C63*C39,7)</f>
        <v>1.24712E-2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5"/>
      <c r="B65" s="36" t="s">
        <v>32</v>
      </c>
      <c r="C65" s="61">
        <f>C63+C64</f>
        <v>4.6360199999999997E-2</v>
      </c>
      <c r="D65" s="38">
        <f>ROUND(D63+D64,2)</f>
        <v>0</v>
      </c>
    </row>
    <row r="66" spans="1:5" ht="21" customHeight="1" x14ac:dyDescent="0.2">
      <c r="A66" s="141" t="s">
        <v>65</v>
      </c>
      <c r="B66" s="141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0.3680000000000001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0.114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5.0670000000000001E-4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7.1162200000000009E-2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4.6360199999999997E-2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0.60002910000000009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41" t="s">
        <v>78</v>
      </c>
      <c r="B76" s="141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0.14250000000000002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/>
      <c r="D85" s="33"/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0.23250000000000001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A81:A82"/>
    <mergeCell ref="A49:B49"/>
    <mergeCell ref="A50:A55"/>
    <mergeCell ref="A56:B56"/>
    <mergeCell ref="A57:A65"/>
    <mergeCell ref="A66:B66"/>
    <mergeCell ref="A76:B76"/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  <pageSetUpPr fitToPage="1"/>
  </sheetPr>
  <dimension ref="A1:H92"/>
  <sheetViews>
    <sheetView topLeftCell="A32" zoomScaleNormal="100" workbookViewId="0">
      <selection activeCell="D18" sqref="D18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103</v>
      </c>
      <c r="B1" s="136" t="s">
        <v>183</v>
      </c>
      <c r="C1" s="137"/>
      <c r="D1" s="138"/>
    </row>
    <row r="2" spans="1:4" ht="21" customHeight="1" x14ac:dyDescent="0.2">
      <c r="A2" s="3" t="s">
        <v>0</v>
      </c>
      <c r="B2" s="4" t="str">
        <f>VLOOKUP($A$1,'Base de dados'!$A:$H,2,0)</f>
        <v>Analista de Atividades e Serviços Culturais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41" t="s">
        <v>4</v>
      </c>
      <c r="B6" s="141"/>
      <c r="C6" s="10" t="s">
        <v>5</v>
      </c>
      <c r="D6" s="11" t="s">
        <v>6</v>
      </c>
    </row>
    <row r="7" spans="1:4" s="12" customFormat="1" ht="11.45" customHeight="1" x14ac:dyDescent="0.2">
      <c r="A7" s="135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5"/>
      <c r="B8" s="16" t="s">
        <v>8</v>
      </c>
      <c r="C8" s="14"/>
      <c r="D8" s="17"/>
    </row>
    <row r="9" spans="1:4" s="12" customFormat="1" ht="11.45" customHeight="1" x14ac:dyDescent="0.2">
      <c r="A9" s="135"/>
      <c r="B9" s="13" t="s">
        <v>9</v>
      </c>
      <c r="C9" s="18"/>
      <c r="D9" s="15"/>
    </row>
    <row r="10" spans="1:4" s="12" customFormat="1" ht="11.45" customHeight="1" x14ac:dyDescent="0.2">
      <c r="A10" s="135"/>
      <c r="B10" s="13" t="s">
        <v>10</v>
      </c>
      <c r="C10" s="18"/>
      <c r="D10" s="15"/>
    </row>
    <row r="11" spans="1:4" s="12" customFormat="1" ht="11.45" customHeight="1" x14ac:dyDescent="0.2">
      <c r="A11" s="135"/>
      <c r="B11" s="13" t="s">
        <v>11</v>
      </c>
      <c r="C11" s="18"/>
      <c r="D11" s="15"/>
    </row>
    <row r="12" spans="1:4" s="12" customFormat="1" ht="11.45" customHeight="1" x14ac:dyDescent="0.2">
      <c r="A12" s="135"/>
      <c r="B12" s="13" t="s">
        <v>12</v>
      </c>
      <c r="C12" s="18"/>
      <c r="D12" s="15"/>
    </row>
    <row r="13" spans="1:4" s="12" customFormat="1" ht="11.45" customHeight="1" x14ac:dyDescent="0.2">
      <c r="A13" s="135"/>
      <c r="B13" s="13" t="s">
        <v>13</v>
      </c>
      <c r="C13" s="18"/>
      <c r="D13" s="15"/>
    </row>
    <row r="14" spans="1:4" s="12" customFormat="1" ht="11.45" customHeight="1" x14ac:dyDescent="0.2">
      <c r="A14" s="135"/>
      <c r="B14" s="13" t="s">
        <v>14</v>
      </c>
      <c r="C14" s="18"/>
      <c r="D14" s="15"/>
    </row>
    <row r="15" spans="1:4" s="22" customFormat="1" x14ac:dyDescent="0.2">
      <c r="A15" s="135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41" t="s">
        <v>16</v>
      </c>
      <c r="B16" s="141"/>
      <c r="C16" s="23"/>
      <c r="D16" s="23"/>
    </row>
    <row r="17" spans="1:8" ht="13.5" customHeight="1" x14ac:dyDescent="0.2">
      <c r="A17" s="142"/>
      <c r="B17" s="13" t="s">
        <v>116</v>
      </c>
      <c r="C17" s="14"/>
      <c r="D17" s="24"/>
    </row>
    <row r="18" spans="1:8" ht="13.5" customHeight="1" x14ac:dyDescent="0.2">
      <c r="A18" s="142"/>
      <c r="B18" s="13" t="s">
        <v>131</v>
      </c>
      <c r="C18" s="14"/>
      <c r="D18" s="15"/>
    </row>
    <row r="19" spans="1:8" ht="13.5" customHeight="1" x14ac:dyDescent="0.2">
      <c r="A19" s="142"/>
      <c r="B19" s="13" t="s">
        <v>132</v>
      </c>
      <c r="C19" s="14"/>
      <c r="D19" s="15"/>
    </row>
    <row r="20" spans="1:8" ht="13.5" customHeight="1" x14ac:dyDescent="0.2">
      <c r="A20" s="142"/>
      <c r="B20" s="13"/>
      <c r="C20" s="14"/>
      <c r="D20" s="15"/>
    </row>
    <row r="21" spans="1:8" ht="13.5" customHeight="1" x14ac:dyDescent="0.2">
      <c r="A21" s="142"/>
      <c r="B21" s="13"/>
      <c r="C21" s="14"/>
      <c r="D21" s="15"/>
    </row>
    <row r="22" spans="1:8" ht="13.5" hidden="1" customHeight="1" x14ac:dyDescent="0.2">
      <c r="A22" s="142"/>
      <c r="B22" s="13"/>
      <c r="C22" s="14"/>
      <c r="D22" s="15"/>
    </row>
    <row r="23" spans="1:8" ht="13.5" customHeight="1" x14ac:dyDescent="0.2">
      <c r="A23" s="142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41" t="s">
        <v>18</v>
      </c>
      <c r="B24" s="141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43"/>
      <c r="B26" s="13" t="s">
        <v>115</v>
      </c>
      <c r="C26" s="14"/>
      <c r="D26" s="15"/>
    </row>
    <row r="27" spans="1:8" ht="13.5" customHeight="1" x14ac:dyDescent="0.2">
      <c r="A27" s="143"/>
      <c r="B27" s="13"/>
      <c r="C27" s="14"/>
      <c r="D27" s="15"/>
    </row>
    <row r="28" spans="1:8" ht="13.5" customHeight="1" x14ac:dyDescent="0.2">
      <c r="A28" s="143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41" t="s">
        <v>21</v>
      </c>
      <c r="B29" s="141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5"/>
      <c r="B31" s="13" t="s">
        <v>24</v>
      </c>
      <c r="C31" s="32">
        <v>0.2</v>
      </c>
      <c r="D31" s="33">
        <f>ROUND(C31*D$15,2)</f>
        <v>0</v>
      </c>
    </row>
    <row r="32" spans="1:8" ht="11.45" customHeight="1" x14ac:dyDescent="0.2">
      <c r="A32" s="135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5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5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5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5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5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5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5"/>
      <c r="B39" s="36" t="s">
        <v>32</v>
      </c>
      <c r="C39" s="37">
        <f>SUM(C31:C38)</f>
        <v>0.3680000000000001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5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5"/>
      <c r="B42" s="44" t="s">
        <v>35</v>
      </c>
      <c r="C42" s="43">
        <f>ROUND($C$39*C$41,7)</f>
        <v>3.0666700000000002E-2</v>
      </c>
      <c r="D42" s="45">
        <f>ROUND(C42*D7,2)</f>
        <v>0</v>
      </c>
      <c r="F42" s="46" t="s">
        <v>36</v>
      </c>
    </row>
    <row r="43" spans="1:7" ht="11.45" customHeight="1" x14ac:dyDescent="0.2">
      <c r="A43" s="135"/>
      <c r="B43" s="44"/>
      <c r="C43" s="47"/>
      <c r="D43" s="48"/>
    </row>
    <row r="44" spans="1:7" ht="11.45" customHeight="1" x14ac:dyDescent="0.2">
      <c r="A44" s="135"/>
      <c r="B44" s="36" t="s">
        <v>32</v>
      </c>
      <c r="C44" s="37">
        <f>SUM(C41:C43)</f>
        <v>0.114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1.3630000000000001E-4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5.0670000000000001E-4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5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5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5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5"/>
      <c r="B53" s="44" t="s">
        <v>49</v>
      </c>
      <c r="C53" s="53">
        <f>ROUND(C$52*C$39,7)</f>
        <v>6.4400000000000004E-3</v>
      </c>
      <c r="D53" s="45">
        <f>ROUND(C$39*D$52,2)</f>
        <v>0</v>
      </c>
    </row>
    <row r="54" spans="1:7" ht="11.45" customHeight="1" x14ac:dyDescent="0.2">
      <c r="A54" s="135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5"/>
      <c r="B55" s="36" t="s">
        <v>32</v>
      </c>
      <c r="C55" s="37">
        <f>SUM(C50:C54)</f>
        <v>7.1162200000000009E-2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5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5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5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5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5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5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5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5"/>
      <c r="B64" s="44" t="s">
        <v>63</v>
      </c>
      <c r="C64" s="60">
        <f>ROUND(C63*C39,7)</f>
        <v>1.24712E-2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5"/>
      <c r="B65" s="36" t="s">
        <v>32</v>
      </c>
      <c r="C65" s="61">
        <f>C63+C64</f>
        <v>4.6360199999999997E-2</v>
      </c>
      <c r="D65" s="38">
        <f>ROUND(D63+D64,2)</f>
        <v>0</v>
      </c>
    </row>
    <row r="66" spans="1:5" ht="21" customHeight="1" x14ac:dyDescent="0.2">
      <c r="A66" s="141" t="s">
        <v>65</v>
      </c>
      <c r="B66" s="141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0.3680000000000001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0.114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5.0670000000000001E-4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7.1162200000000009E-2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4.6360199999999997E-2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0.60002910000000009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41" t="s">
        <v>78</v>
      </c>
      <c r="B76" s="141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0.14250000000000002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/>
      <c r="D85" s="33"/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0.23250000000000001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A81:A82"/>
    <mergeCell ref="A49:B49"/>
    <mergeCell ref="A50:A55"/>
    <mergeCell ref="A56:B56"/>
    <mergeCell ref="A57:A65"/>
    <mergeCell ref="A66:B66"/>
    <mergeCell ref="A76:B76"/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H92"/>
  <sheetViews>
    <sheetView topLeftCell="B2" zoomScaleNormal="100" workbookViewId="0">
      <selection activeCell="D18" sqref="D18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104</v>
      </c>
      <c r="B1" s="136" t="s">
        <v>183</v>
      </c>
      <c r="C1" s="137"/>
      <c r="D1" s="138"/>
    </row>
    <row r="2" spans="1:4" ht="21" customHeight="1" x14ac:dyDescent="0.2">
      <c r="A2" s="3" t="s">
        <v>0</v>
      </c>
      <c r="B2" s="4" t="str">
        <f>VLOOKUP($A$1,'Base de dados'!$A:$H,2,0)</f>
        <v>Auxiliar de Biblioteca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41" t="s">
        <v>4</v>
      </c>
      <c r="B6" s="141"/>
      <c r="C6" s="10" t="s">
        <v>5</v>
      </c>
      <c r="D6" s="11" t="s">
        <v>6</v>
      </c>
    </row>
    <row r="7" spans="1:4" s="12" customFormat="1" ht="11.45" customHeight="1" x14ac:dyDescent="0.2">
      <c r="A7" s="135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5"/>
      <c r="B8" s="16" t="s">
        <v>8</v>
      </c>
      <c r="C8" s="14"/>
      <c r="D8" s="17"/>
    </row>
    <row r="9" spans="1:4" s="12" customFormat="1" ht="11.45" customHeight="1" x14ac:dyDescent="0.2">
      <c r="A9" s="135"/>
      <c r="B9" s="13" t="s">
        <v>9</v>
      </c>
      <c r="C9" s="18"/>
      <c r="D9" s="15"/>
    </row>
    <row r="10" spans="1:4" s="12" customFormat="1" ht="11.45" customHeight="1" x14ac:dyDescent="0.2">
      <c r="A10" s="135"/>
      <c r="B10" s="13" t="s">
        <v>10</v>
      </c>
      <c r="C10" s="18"/>
      <c r="D10" s="15"/>
    </row>
    <row r="11" spans="1:4" s="12" customFormat="1" ht="11.45" customHeight="1" x14ac:dyDescent="0.2">
      <c r="A11" s="135"/>
      <c r="B11" s="13" t="s">
        <v>11</v>
      </c>
      <c r="C11" s="18"/>
      <c r="D11" s="15"/>
    </row>
    <row r="12" spans="1:4" s="12" customFormat="1" ht="11.45" customHeight="1" x14ac:dyDescent="0.2">
      <c r="A12" s="135"/>
      <c r="B12" s="13" t="s">
        <v>12</v>
      </c>
      <c r="C12" s="18"/>
      <c r="D12" s="15"/>
    </row>
    <row r="13" spans="1:4" s="12" customFormat="1" ht="11.45" customHeight="1" x14ac:dyDescent="0.2">
      <c r="A13" s="135"/>
      <c r="B13" s="13" t="s">
        <v>13</v>
      </c>
      <c r="C13" s="18"/>
      <c r="D13" s="15"/>
    </row>
    <row r="14" spans="1:4" s="12" customFormat="1" ht="11.45" customHeight="1" x14ac:dyDescent="0.2">
      <c r="A14" s="135"/>
      <c r="B14" s="13" t="s">
        <v>14</v>
      </c>
      <c r="C14" s="18"/>
      <c r="D14" s="15"/>
    </row>
    <row r="15" spans="1:4" s="22" customFormat="1" x14ac:dyDescent="0.2">
      <c r="A15" s="135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41" t="s">
        <v>16</v>
      </c>
      <c r="B16" s="141"/>
      <c r="C16" s="23"/>
      <c r="D16" s="23"/>
    </row>
    <row r="17" spans="1:8" ht="13.5" customHeight="1" x14ac:dyDescent="0.2">
      <c r="A17" s="142"/>
      <c r="B17" s="13" t="s">
        <v>116</v>
      </c>
      <c r="C17" s="14"/>
      <c r="D17" s="24"/>
    </row>
    <row r="18" spans="1:8" ht="13.5" customHeight="1" x14ac:dyDescent="0.2">
      <c r="A18" s="142"/>
      <c r="B18" s="13" t="s">
        <v>131</v>
      </c>
      <c r="C18" s="14"/>
      <c r="D18" s="15"/>
    </row>
    <row r="19" spans="1:8" ht="13.5" customHeight="1" x14ac:dyDescent="0.2">
      <c r="A19" s="142"/>
      <c r="B19" s="13" t="s">
        <v>132</v>
      </c>
      <c r="C19" s="14"/>
      <c r="D19" s="15"/>
    </row>
    <row r="20" spans="1:8" ht="13.5" customHeight="1" x14ac:dyDescent="0.2">
      <c r="A20" s="142"/>
      <c r="B20" s="13"/>
      <c r="C20" s="14"/>
      <c r="D20" s="15"/>
    </row>
    <row r="21" spans="1:8" ht="13.5" customHeight="1" x14ac:dyDescent="0.2">
      <c r="A21" s="142"/>
      <c r="B21" s="13"/>
      <c r="C21" s="14"/>
      <c r="D21" s="15"/>
    </row>
    <row r="22" spans="1:8" ht="13.5" hidden="1" customHeight="1" x14ac:dyDescent="0.2">
      <c r="A22" s="142"/>
      <c r="B22" s="13"/>
      <c r="C22" s="14"/>
      <c r="D22" s="15"/>
    </row>
    <row r="23" spans="1:8" ht="13.5" customHeight="1" x14ac:dyDescent="0.2">
      <c r="A23" s="142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41" t="s">
        <v>18</v>
      </c>
      <c r="B24" s="141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43"/>
      <c r="B26" s="13" t="s">
        <v>115</v>
      </c>
      <c r="C26" s="14"/>
      <c r="D26" s="15"/>
    </row>
    <row r="27" spans="1:8" ht="13.5" customHeight="1" x14ac:dyDescent="0.2">
      <c r="A27" s="143"/>
      <c r="B27" s="13"/>
      <c r="C27" s="14"/>
      <c r="D27" s="15"/>
    </row>
    <row r="28" spans="1:8" ht="13.5" customHeight="1" x14ac:dyDescent="0.2">
      <c r="A28" s="143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41" t="s">
        <v>21</v>
      </c>
      <c r="B29" s="141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5"/>
      <c r="B31" s="13" t="s">
        <v>24</v>
      </c>
      <c r="C31" s="32">
        <v>0.2</v>
      </c>
      <c r="D31" s="33">
        <f>ROUND(C31*D$15,2)</f>
        <v>0</v>
      </c>
    </row>
    <row r="32" spans="1:8" ht="11.45" customHeight="1" x14ac:dyDescent="0.2">
      <c r="A32" s="135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5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5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5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5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5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5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5"/>
      <c r="B39" s="36" t="s">
        <v>32</v>
      </c>
      <c r="C39" s="37">
        <f>SUM(C31:C38)</f>
        <v>0.3680000000000001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5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5"/>
      <c r="B42" s="44" t="s">
        <v>35</v>
      </c>
      <c r="C42" s="43">
        <f>ROUND($C$39*C$41,7)</f>
        <v>3.0666700000000002E-2</v>
      </c>
      <c r="D42" s="45">
        <f>ROUND(C42*D7,2)</f>
        <v>0</v>
      </c>
      <c r="F42" s="46" t="s">
        <v>36</v>
      </c>
    </row>
    <row r="43" spans="1:7" ht="11.45" customHeight="1" x14ac:dyDescent="0.2">
      <c r="A43" s="135"/>
      <c r="B43" s="44"/>
      <c r="C43" s="47"/>
      <c r="D43" s="48"/>
    </row>
    <row r="44" spans="1:7" ht="11.45" customHeight="1" x14ac:dyDescent="0.2">
      <c r="A44" s="135"/>
      <c r="B44" s="36" t="s">
        <v>32</v>
      </c>
      <c r="C44" s="37">
        <f>SUM(C41:C43)</f>
        <v>0.114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1.3630000000000001E-4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5.0670000000000001E-4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5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5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5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5"/>
      <c r="B53" s="44" t="s">
        <v>49</v>
      </c>
      <c r="C53" s="53">
        <f>ROUND(C$52*C$39,7)</f>
        <v>6.4400000000000004E-3</v>
      </c>
      <c r="D53" s="45">
        <f>ROUND(C$39*D$52,2)</f>
        <v>0</v>
      </c>
    </row>
    <row r="54" spans="1:7" ht="11.45" customHeight="1" x14ac:dyDescent="0.2">
      <c r="A54" s="135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5"/>
      <c r="B55" s="36" t="s">
        <v>32</v>
      </c>
      <c r="C55" s="37">
        <f>SUM(C50:C54)</f>
        <v>7.1162200000000009E-2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5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5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5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5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5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5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5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5"/>
      <c r="B64" s="44" t="s">
        <v>63</v>
      </c>
      <c r="C64" s="60">
        <f>ROUND(C63*C39,7)</f>
        <v>1.24712E-2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5"/>
      <c r="B65" s="36" t="s">
        <v>32</v>
      </c>
      <c r="C65" s="61">
        <f>C63+C64</f>
        <v>4.6360199999999997E-2</v>
      </c>
      <c r="D65" s="38">
        <f>ROUND(D63+D64,2)</f>
        <v>0</v>
      </c>
    </row>
    <row r="66" spans="1:5" ht="21" customHeight="1" x14ac:dyDescent="0.2">
      <c r="A66" s="141" t="s">
        <v>65</v>
      </c>
      <c r="B66" s="141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0.3680000000000001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0.114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5.0670000000000001E-4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7.1162200000000009E-2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4.6360199999999997E-2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0.60002910000000009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41" t="s">
        <v>78</v>
      </c>
      <c r="B76" s="141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0.14250000000000002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/>
      <c r="D85" s="33"/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0.23250000000000001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A81:A82"/>
    <mergeCell ref="A49:B49"/>
    <mergeCell ref="A50:A55"/>
    <mergeCell ref="A56:B56"/>
    <mergeCell ref="A57:A65"/>
    <mergeCell ref="A66:B66"/>
    <mergeCell ref="A76:B76"/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  <pageSetUpPr fitToPage="1"/>
  </sheetPr>
  <dimension ref="A1:H92"/>
  <sheetViews>
    <sheetView topLeftCell="A17" zoomScaleNormal="100" workbookViewId="0">
      <selection activeCell="D18" sqref="D18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4" ht="33.75" customHeight="1" x14ac:dyDescent="0.2">
      <c r="A1" s="1" t="s">
        <v>105</v>
      </c>
      <c r="B1" s="136" t="s">
        <v>183</v>
      </c>
      <c r="C1" s="137"/>
      <c r="D1" s="138"/>
    </row>
    <row r="2" spans="1:4" ht="21" customHeight="1" x14ac:dyDescent="0.2">
      <c r="A2" s="3" t="s">
        <v>0</v>
      </c>
      <c r="B2" s="4" t="str">
        <f>VLOOKUP($A$1,'Base de dados'!$A:$H,2,0)</f>
        <v>Técnico em Digitalização de Documentos</v>
      </c>
      <c r="C2" s="4"/>
      <c r="D2" s="4"/>
    </row>
    <row r="3" spans="1:4" ht="21" customHeight="1" x14ac:dyDescent="0.2">
      <c r="A3" s="3" t="s">
        <v>114</v>
      </c>
      <c r="B3" s="4" t="str">
        <f>VLOOKUP($A$1,'Base de dados'!$A:$H,3,0)</f>
        <v>40 horas semanais- 8 (oito) horas diárias</v>
      </c>
      <c r="C3" s="4"/>
      <c r="D3" s="4"/>
    </row>
    <row r="4" spans="1:4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4" s="9" customFormat="1" ht="21.75" customHeight="1" x14ac:dyDescent="0.2">
      <c r="A5" s="6"/>
      <c r="B5" s="7"/>
      <c r="C5" s="7"/>
      <c r="D5" s="8" t="s">
        <v>3</v>
      </c>
    </row>
    <row r="6" spans="1:4" s="12" customFormat="1" x14ac:dyDescent="0.2">
      <c r="A6" s="141" t="s">
        <v>4</v>
      </c>
      <c r="B6" s="141"/>
      <c r="C6" s="10" t="s">
        <v>5</v>
      </c>
      <c r="D6" s="11" t="s">
        <v>6</v>
      </c>
    </row>
    <row r="7" spans="1:4" s="12" customFormat="1" ht="11.45" customHeight="1" x14ac:dyDescent="0.2">
      <c r="A7" s="135"/>
      <c r="B7" s="13" t="s">
        <v>7</v>
      </c>
      <c r="C7" s="14"/>
      <c r="D7" s="15">
        <f>VLOOKUP($A$1,'Base de dados'!$A:$H,7,0)</f>
        <v>0</v>
      </c>
    </row>
    <row r="8" spans="1:4" s="12" customFormat="1" x14ac:dyDescent="0.2">
      <c r="A8" s="135"/>
      <c r="B8" s="16" t="s">
        <v>8</v>
      </c>
      <c r="C8" s="14"/>
      <c r="D8" s="17"/>
    </row>
    <row r="9" spans="1:4" s="12" customFormat="1" ht="11.45" customHeight="1" x14ac:dyDescent="0.2">
      <c r="A9" s="135"/>
      <c r="B9" s="13" t="s">
        <v>9</v>
      </c>
      <c r="C9" s="18"/>
      <c r="D9" s="15"/>
    </row>
    <row r="10" spans="1:4" s="12" customFormat="1" ht="11.45" customHeight="1" x14ac:dyDescent="0.2">
      <c r="A10" s="135"/>
      <c r="B10" s="13" t="s">
        <v>10</v>
      </c>
      <c r="C10" s="18"/>
      <c r="D10" s="15"/>
    </row>
    <row r="11" spans="1:4" s="12" customFormat="1" ht="11.45" customHeight="1" x14ac:dyDescent="0.2">
      <c r="A11" s="135"/>
      <c r="B11" s="13" t="s">
        <v>11</v>
      </c>
      <c r="C11" s="18"/>
      <c r="D11" s="15"/>
    </row>
    <row r="12" spans="1:4" s="12" customFormat="1" ht="11.45" customHeight="1" x14ac:dyDescent="0.2">
      <c r="A12" s="135"/>
      <c r="B12" s="13" t="s">
        <v>12</v>
      </c>
      <c r="C12" s="18"/>
      <c r="D12" s="15"/>
    </row>
    <row r="13" spans="1:4" s="12" customFormat="1" ht="11.45" customHeight="1" x14ac:dyDescent="0.2">
      <c r="A13" s="135"/>
      <c r="B13" s="13" t="s">
        <v>13</v>
      </c>
      <c r="C13" s="18"/>
      <c r="D13" s="15"/>
    </row>
    <row r="14" spans="1:4" s="12" customFormat="1" ht="11.45" customHeight="1" x14ac:dyDescent="0.2">
      <c r="A14" s="135"/>
      <c r="B14" s="13" t="s">
        <v>14</v>
      </c>
      <c r="C14" s="18"/>
      <c r="D14" s="15"/>
    </row>
    <row r="15" spans="1:4" s="22" customFormat="1" x14ac:dyDescent="0.2">
      <c r="A15" s="135"/>
      <c r="B15" s="19" t="s">
        <v>15</v>
      </c>
      <c r="C15" s="20"/>
      <c r="D15" s="21">
        <f>ROUND(SUM(D7:D14),2)</f>
        <v>0</v>
      </c>
    </row>
    <row r="16" spans="1:4" ht="13.5" customHeight="1" x14ac:dyDescent="0.2">
      <c r="A16" s="141" t="s">
        <v>16</v>
      </c>
      <c r="B16" s="141"/>
      <c r="C16" s="23"/>
      <c r="D16" s="23"/>
    </row>
    <row r="17" spans="1:8" ht="13.5" customHeight="1" x14ac:dyDescent="0.2">
      <c r="A17" s="142"/>
      <c r="B17" s="13" t="s">
        <v>116</v>
      </c>
      <c r="C17" s="14"/>
      <c r="D17" s="24"/>
    </row>
    <row r="18" spans="1:8" ht="13.5" customHeight="1" x14ac:dyDescent="0.2">
      <c r="A18" s="142"/>
      <c r="B18" s="13" t="s">
        <v>131</v>
      </c>
      <c r="C18" s="14"/>
      <c r="D18" s="15"/>
    </row>
    <row r="19" spans="1:8" ht="13.5" customHeight="1" x14ac:dyDescent="0.2">
      <c r="A19" s="142"/>
      <c r="B19" s="13" t="s">
        <v>132</v>
      </c>
      <c r="C19" s="14"/>
      <c r="D19" s="15"/>
    </row>
    <row r="20" spans="1:8" ht="13.5" customHeight="1" x14ac:dyDescent="0.2">
      <c r="A20" s="142"/>
      <c r="B20" s="13"/>
      <c r="C20" s="14"/>
      <c r="D20" s="15"/>
    </row>
    <row r="21" spans="1:8" ht="13.5" customHeight="1" x14ac:dyDescent="0.2">
      <c r="A21" s="142"/>
      <c r="B21" s="13"/>
      <c r="C21" s="14"/>
      <c r="D21" s="15"/>
    </row>
    <row r="22" spans="1:8" ht="13.5" hidden="1" customHeight="1" x14ac:dyDescent="0.2">
      <c r="A22" s="142"/>
      <c r="B22" s="13"/>
      <c r="C22" s="14"/>
      <c r="D22" s="15"/>
    </row>
    <row r="23" spans="1:8" ht="13.5" customHeight="1" x14ac:dyDescent="0.2">
      <c r="A23" s="142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41" t="s">
        <v>18</v>
      </c>
      <c r="B24" s="141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43"/>
      <c r="B26" s="13" t="s">
        <v>115</v>
      </c>
      <c r="C26" s="14"/>
      <c r="D26" s="15"/>
    </row>
    <row r="27" spans="1:8" ht="13.5" customHeight="1" x14ac:dyDescent="0.2">
      <c r="A27" s="143"/>
      <c r="B27" s="13"/>
      <c r="C27" s="14"/>
      <c r="D27" s="15"/>
    </row>
    <row r="28" spans="1:8" ht="13.5" customHeight="1" x14ac:dyDescent="0.2">
      <c r="A28" s="143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41" t="s">
        <v>21</v>
      </c>
      <c r="B29" s="141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5"/>
      <c r="B31" s="13" t="s">
        <v>24</v>
      </c>
      <c r="C31" s="32">
        <v>0.2</v>
      </c>
      <c r="D31" s="33">
        <f>ROUND(C31*D$15,2)</f>
        <v>0</v>
      </c>
    </row>
    <row r="32" spans="1:8" ht="11.45" customHeight="1" x14ac:dyDescent="0.2">
      <c r="A32" s="135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5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5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5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5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5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5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5"/>
      <c r="B39" s="36" t="s">
        <v>32</v>
      </c>
      <c r="C39" s="37">
        <f>SUM(C31:C38)</f>
        <v>0.3680000000000001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5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5"/>
      <c r="B42" s="44" t="s">
        <v>35</v>
      </c>
      <c r="C42" s="43">
        <f>ROUND($C$39*C$41,7)</f>
        <v>3.0666700000000002E-2</v>
      </c>
      <c r="D42" s="45">
        <f>ROUND(C42*D7,2)</f>
        <v>0</v>
      </c>
      <c r="F42" s="46" t="s">
        <v>36</v>
      </c>
    </row>
    <row r="43" spans="1:7" ht="11.45" customHeight="1" x14ac:dyDescent="0.2">
      <c r="A43" s="135"/>
      <c r="B43" s="44"/>
      <c r="C43" s="47"/>
      <c r="D43" s="48"/>
    </row>
    <row r="44" spans="1:7" ht="11.45" customHeight="1" x14ac:dyDescent="0.2">
      <c r="A44" s="135"/>
      <c r="B44" s="36" t="s">
        <v>32</v>
      </c>
      <c r="C44" s="37">
        <f>SUM(C41:C43)</f>
        <v>0.114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1.3630000000000001E-4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5.0670000000000001E-4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5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5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5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5"/>
      <c r="B53" s="44" t="s">
        <v>49</v>
      </c>
      <c r="C53" s="53">
        <f>ROUND(C$52*C$39,7)</f>
        <v>6.4400000000000004E-3</v>
      </c>
      <c r="D53" s="45">
        <f>ROUND(C$39*D$52,2)</f>
        <v>0</v>
      </c>
    </row>
    <row r="54" spans="1:7" ht="11.45" customHeight="1" x14ac:dyDescent="0.2">
      <c r="A54" s="135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5"/>
      <c r="B55" s="36" t="s">
        <v>32</v>
      </c>
      <c r="C55" s="37">
        <f>SUM(C50:C54)</f>
        <v>7.1162200000000009E-2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5"/>
      <c r="B57" s="100" t="s">
        <v>106</v>
      </c>
      <c r="C57" s="43">
        <v>0</v>
      </c>
      <c r="D57" s="58">
        <f>ROUND(C57*D$15,2)</f>
        <v>0</v>
      </c>
    </row>
    <row r="58" spans="1:7" ht="11.45" customHeight="1" x14ac:dyDescent="0.2">
      <c r="A58" s="135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5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5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5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5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5"/>
      <c r="B63" s="19" t="s">
        <v>61</v>
      </c>
      <c r="C63" s="60">
        <f>SUM(C57:C62)</f>
        <v>3.3888999999999996E-2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5"/>
      <c r="B64" s="44" t="s">
        <v>63</v>
      </c>
      <c r="C64" s="60">
        <f>ROUND(C63*C39,7)</f>
        <v>1.24712E-2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5"/>
      <c r="B65" s="36" t="s">
        <v>32</v>
      </c>
      <c r="C65" s="61">
        <f>C63+C64</f>
        <v>4.6360199999999997E-2</v>
      </c>
      <c r="D65" s="38">
        <f>ROUND(D63+D64,2)</f>
        <v>0</v>
      </c>
    </row>
    <row r="66" spans="1:5" ht="21" customHeight="1" x14ac:dyDescent="0.2">
      <c r="A66" s="141" t="s">
        <v>65</v>
      </c>
      <c r="B66" s="141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0.3680000000000001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0.114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5.0670000000000001E-4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7.1162200000000009E-2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4.6360199999999997E-2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0.60002910000000009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41" t="s">
        <v>78</v>
      </c>
      <c r="B76" s="141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0.14250000000000002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/>
      <c r="D85" s="33"/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0.23250000000000001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A81:A82"/>
    <mergeCell ref="A49:B49"/>
    <mergeCell ref="A50:A55"/>
    <mergeCell ref="A56:B56"/>
    <mergeCell ref="A57:A65"/>
    <mergeCell ref="A66:B66"/>
    <mergeCell ref="A76:B76"/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H92"/>
  <sheetViews>
    <sheetView topLeftCell="A2" zoomScaleNormal="100" workbookViewId="0">
      <selection activeCell="D18" sqref="D18"/>
    </sheetView>
  </sheetViews>
  <sheetFormatPr defaultColWidth="11.42578125" defaultRowHeight="12" x14ac:dyDescent="0.2"/>
  <cols>
    <col min="1" max="1" width="25.42578125" style="2" customWidth="1"/>
    <col min="2" max="2" width="121.5703125" style="2" bestFit="1" customWidth="1"/>
    <col min="3" max="3" width="17.5703125" style="98" customWidth="1"/>
    <col min="4" max="4" width="18.85546875" style="2" customWidth="1"/>
    <col min="5" max="5" width="2.7109375" style="2" customWidth="1"/>
    <col min="6" max="6" width="43.85546875" style="2" customWidth="1"/>
    <col min="7" max="7" width="5.5703125" style="2" bestFit="1" customWidth="1"/>
    <col min="8" max="16384" width="11.42578125" style="2"/>
  </cols>
  <sheetData>
    <row r="1" spans="1:6" ht="33.75" customHeight="1" x14ac:dyDescent="0.2">
      <c r="A1" s="1" t="s">
        <v>107</v>
      </c>
      <c r="B1" s="136" t="s">
        <v>183</v>
      </c>
      <c r="C1" s="137"/>
      <c r="D1" s="138"/>
    </row>
    <row r="2" spans="1:6" ht="21" customHeight="1" x14ac:dyDescent="0.2">
      <c r="A2" s="3" t="s">
        <v>0</v>
      </c>
      <c r="B2" s="4" t="str">
        <f>VLOOKUP($A$1,'Base de dados'!$A:$H,2,0)</f>
        <v>Pesquisador em Ciências Sociais e Humanas</v>
      </c>
      <c r="C2" s="4"/>
      <c r="D2" s="4"/>
    </row>
    <row r="3" spans="1:6" ht="21" customHeight="1" x14ac:dyDescent="0.2">
      <c r="A3" s="3" t="s">
        <v>114</v>
      </c>
      <c r="B3" s="4" t="str">
        <f>VLOOKUP($A$1,'Base de dados'!$A:$H,3,0)</f>
        <v>12h por 36h (diurno)</v>
      </c>
      <c r="C3" s="4"/>
      <c r="D3" s="4"/>
    </row>
    <row r="4" spans="1:6" ht="21" customHeight="1" x14ac:dyDescent="0.2">
      <c r="A4" s="3" t="s">
        <v>1</v>
      </c>
      <c r="B4" s="99" t="str">
        <f>VLOOKUP($A$1,'Base de dados'!$A:$H,8,0)</f>
        <v>CCT SEAC/DF X SINDISERVIÇOS 2025/2026 - DF 000042/2025 (vigente até 31/12/2026)</v>
      </c>
      <c r="C4" s="3" t="s">
        <v>2</v>
      </c>
      <c r="D4" s="5"/>
    </row>
    <row r="5" spans="1:6" s="9" customFormat="1" ht="21.75" customHeight="1" x14ac:dyDescent="0.2">
      <c r="A5" s="6"/>
      <c r="B5" s="7"/>
      <c r="C5" s="7"/>
      <c r="D5" s="8" t="s">
        <v>3</v>
      </c>
    </row>
    <row r="6" spans="1:6" s="12" customFormat="1" x14ac:dyDescent="0.2">
      <c r="A6" s="141" t="s">
        <v>4</v>
      </c>
      <c r="B6" s="141"/>
      <c r="C6" s="10" t="s">
        <v>5</v>
      </c>
      <c r="D6" s="11" t="s">
        <v>6</v>
      </c>
    </row>
    <row r="7" spans="1:6" s="12" customFormat="1" ht="11.45" customHeight="1" x14ac:dyDescent="0.2">
      <c r="A7" s="135"/>
      <c r="B7" s="13" t="s">
        <v>7</v>
      </c>
      <c r="C7" s="14"/>
      <c r="D7" s="15">
        <f>VLOOKUP($A$1,'Base de dados'!$A:$H,7,0)</f>
        <v>0</v>
      </c>
      <c r="F7" s="106"/>
    </row>
    <row r="8" spans="1:6" s="12" customFormat="1" x14ac:dyDescent="0.2">
      <c r="A8" s="135"/>
      <c r="B8" s="16" t="s">
        <v>8</v>
      </c>
      <c r="C8" s="14"/>
      <c r="D8" s="17"/>
    </row>
    <row r="9" spans="1:6" s="12" customFormat="1" ht="11.45" customHeight="1" x14ac:dyDescent="0.2">
      <c r="A9" s="135"/>
      <c r="B9" s="13" t="s">
        <v>9</v>
      </c>
      <c r="C9" s="18"/>
      <c r="D9" s="15"/>
    </row>
    <row r="10" spans="1:6" s="12" customFormat="1" ht="11.45" customHeight="1" x14ac:dyDescent="0.2">
      <c r="A10" s="135"/>
      <c r="B10" s="13" t="s">
        <v>10</v>
      </c>
      <c r="C10" s="18"/>
      <c r="D10" s="15"/>
      <c r="F10" s="106"/>
    </row>
    <row r="11" spans="1:6" s="12" customFormat="1" ht="11.45" customHeight="1" x14ac:dyDescent="0.2">
      <c r="A11" s="135"/>
      <c r="B11" s="13" t="s">
        <v>11</v>
      </c>
      <c r="C11" s="18"/>
      <c r="D11" s="15"/>
      <c r="F11" s="106"/>
    </row>
    <row r="12" spans="1:6" s="12" customFormat="1" ht="11.45" customHeight="1" x14ac:dyDescent="0.2">
      <c r="A12" s="135"/>
      <c r="B12" s="13" t="s">
        <v>12</v>
      </c>
      <c r="C12" s="18"/>
      <c r="D12" s="15"/>
      <c r="F12" s="106"/>
    </row>
    <row r="13" spans="1:6" s="12" customFormat="1" ht="11.45" customHeight="1" x14ac:dyDescent="0.2">
      <c r="A13" s="135"/>
      <c r="B13" s="13" t="s">
        <v>13</v>
      </c>
      <c r="C13" s="18"/>
      <c r="D13" s="15"/>
      <c r="F13" s="106"/>
    </row>
    <row r="14" spans="1:6" s="12" customFormat="1" ht="11.45" customHeight="1" x14ac:dyDescent="0.2">
      <c r="A14" s="135"/>
      <c r="B14" s="13" t="s">
        <v>14</v>
      </c>
      <c r="C14" s="18"/>
      <c r="D14" s="15"/>
    </row>
    <row r="15" spans="1:6" s="22" customFormat="1" x14ac:dyDescent="0.2">
      <c r="A15" s="135"/>
      <c r="B15" s="19" t="s">
        <v>15</v>
      </c>
      <c r="C15" s="20"/>
      <c r="D15" s="21">
        <f>ROUND(SUM(D7:D14),2)</f>
        <v>0</v>
      </c>
    </row>
    <row r="16" spans="1:6" ht="13.5" customHeight="1" x14ac:dyDescent="0.2">
      <c r="A16" s="141" t="s">
        <v>16</v>
      </c>
      <c r="B16" s="141"/>
      <c r="C16" s="23"/>
      <c r="D16" s="23"/>
    </row>
    <row r="17" spans="1:8" ht="13.5" customHeight="1" x14ac:dyDescent="0.2">
      <c r="A17" s="142"/>
      <c r="B17" s="13" t="s">
        <v>119</v>
      </c>
      <c r="C17" s="14"/>
      <c r="D17" s="24"/>
    </row>
    <row r="18" spans="1:8" ht="13.5" customHeight="1" x14ac:dyDescent="0.2">
      <c r="A18" s="142"/>
      <c r="B18" s="13" t="s">
        <v>131</v>
      </c>
      <c r="C18" s="14"/>
      <c r="D18" s="15"/>
    </row>
    <row r="19" spans="1:8" ht="13.5" customHeight="1" x14ac:dyDescent="0.2">
      <c r="A19" s="142"/>
      <c r="B19" s="13" t="s">
        <v>132</v>
      </c>
      <c r="C19" s="14"/>
      <c r="D19" s="15"/>
    </row>
    <row r="20" spans="1:8" ht="13.5" customHeight="1" x14ac:dyDescent="0.2">
      <c r="A20" s="142"/>
      <c r="B20" s="13"/>
      <c r="C20" s="14"/>
      <c r="D20" s="15"/>
    </row>
    <row r="21" spans="1:8" ht="13.5" customHeight="1" x14ac:dyDescent="0.2">
      <c r="A21" s="142"/>
      <c r="B21" s="13"/>
      <c r="C21" s="14"/>
      <c r="D21" s="15"/>
    </row>
    <row r="22" spans="1:8" ht="13.5" hidden="1" customHeight="1" x14ac:dyDescent="0.2">
      <c r="A22" s="142"/>
      <c r="B22" s="13"/>
      <c r="C22" s="14"/>
      <c r="D22" s="15"/>
    </row>
    <row r="23" spans="1:8" ht="13.5" customHeight="1" x14ac:dyDescent="0.2">
      <c r="A23" s="142"/>
      <c r="B23" s="19" t="s">
        <v>17</v>
      </c>
      <c r="C23" s="14"/>
      <c r="D23" s="21">
        <f>ROUND(SUM(D17:D22),2)</f>
        <v>0</v>
      </c>
    </row>
    <row r="24" spans="1:8" ht="13.5" customHeight="1" x14ac:dyDescent="0.2">
      <c r="A24" s="141" t="s">
        <v>18</v>
      </c>
      <c r="B24" s="141"/>
      <c r="C24" s="25"/>
      <c r="D24" s="23"/>
      <c r="G24" s="26"/>
    </row>
    <row r="25" spans="1:8" ht="13.5" customHeight="1" x14ac:dyDescent="0.2">
      <c r="A25" s="27"/>
      <c r="B25" s="28" t="s">
        <v>19</v>
      </c>
      <c r="C25" s="14"/>
      <c r="D25" s="29"/>
      <c r="G25" s="26"/>
      <c r="H25" s="26"/>
    </row>
    <row r="26" spans="1:8" ht="13.5" customHeight="1" x14ac:dyDescent="0.2">
      <c r="A26" s="143"/>
      <c r="B26" s="13" t="s">
        <v>115</v>
      </c>
      <c r="C26" s="14"/>
      <c r="D26" s="15"/>
    </row>
    <row r="27" spans="1:8" ht="13.5" customHeight="1" x14ac:dyDescent="0.2">
      <c r="A27" s="143"/>
      <c r="B27" s="13"/>
      <c r="C27" s="14"/>
      <c r="D27" s="15"/>
    </row>
    <row r="28" spans="1:8" ht="13.5" customHeight="1" x14ac:dyDescent="0.2">
      <c r="A28" s="143"/>
      <c r="B28" s="19" t="s">
        <v>20</v>
      </c>
      <c r="C28" s="14"/>
      <c r="D28" s="21">
        <f>ROUND(SUM(D25:D27),2)</f>
        <v>0</v>
      </c>
    </row>
    <row r="29" spans="1:8" ht="13.5" customHeight="1" x14ac:dyDescent="0.2">
      <c r="A29" s="141" t="s">
        <v>21</v>
      </c>
      <c r="B29" s="141"/>
      <c r="C29" s="25"/>
      <c r="D29" s="23"/>
    </row>
    <row r="30" spans="1:8" x14ac:dyDescent="0.2">
      <c r="A30" s="134" t="s">
        <v>22</v>
      </c>
      <c r="B30" s="134"/>
      <c r="C30" s="30" t="s">
        <v>5</v>
      </c>
      <c r="D30" s="31" t="s">
        <v>23</v>
      </c>
    </row>
    <row r="31" spans="1:8" ht="11.45" customHeight="1" x14ac:dyDescent="0.2">
      <c r="A31" s="135"/>
      <c r="B31" s="13" t="s">
        <v>24</v>
      </c>
      <c r="C31" s="32">
        <v>0.2</v>
      </c>
      <c r="D31" s="33">
        <f>ROUND(C31*D$15,2)</f>
        <v>0</v>
      </c>
    </row>
    <row r="32" spans="1:8" ht="11.45" customHeight="1" x14ac:dyDescent="0.2">
      <c r="A32" s="135"/>
      <c r="B32" s="13" t="s">
        <v>25</v>
      </c>
      <c r="C32" s="32">
        <v>1.4999999999999999E-2</v>
      </c>
      <c r="D32" s="33">
        <f t="shared" ref="D32:D38" si="0">ROUND(C32*D$15,2)</f>
        <v>0</v>
      </c>
    </row>
    <row r="33" spans="1:7" ht="11.45" customHeight="1" x14ac:dyDescent="0.2">
      <c r="A33" s="135"/>
      <c r="B33" s="13" t="s">
        <v>26</v>
      </c>
      <c r="C33" s="32">
        <v>0.01</v>
      </c>
      <c r="D33" s="33">
        <f t="shared" si="0"/>
        <v>0</v>
      </c>
    </row>
    <row r="34" spans="1:7" ht="11.45" customHeight="1" x14ac:dyDescent="0.2">
      <c r="A34" s="135"/>
      <c r="B34" s="13" t="s">
        <v>27</v>
      </c>
      <c r="C34" s="32">
        <v>2E-3</v>
      </c>
      <c r="D34" s="33">
        <f t="shared" si="0"/>
        <v>0</v>
      </c>
    </row>
    <row r="35" spans="1:7" ht="11.45" customHeight="1" x14ac:dyDescent="0.2">
      <c r="A35" s="135"/>
      <c r="B35" s="13" t="s">
        <v>28</v>
      </c>
      <c r="C35" s="32">
        <v>2.5000000000000001E-2</v>
      </c>
      <c r="D35" s="33">
        <f t="shared" si="0"/>
        <v>0</v>
      </c>
    </row>
    <row r="36" spans="1:7" ht="11.45" customHeight="1" x14ac:dyDescent="0.2">
      <c r="A36" s="135"/>
      <c r="B36" s="13" t="s">
        <v>29</v>
      </c>
      <c r="C36" s="32">
        <v>0.08</v>
      </c>
      <c r="D36" s="33">
        <f t="shared" si="0"/>
        <v>0</v>
      </c>
    </row>
    <row r="37" spans="1:7" x14ac:dyDescent="0.2">
      <c r="A37" s="135"/>
      <c r="B37" s="16" t="s">
        <v>30</v>
      </c>
      <c r="C37" s="34">
        <v>0.03</v>
      </c>
      <c r="D37" s="33">
        <f t="shared" si="0"/>
        <v>0</v>
      </c>
    </row>
    <row r="38" spans="1:7" ht="12" customHeight="1" x14ac:dyDescent="0.2">
      <c r="A38" s="135"/>
      <c r="B38" s="13" t="s">
        <v>31</v>
      </c>
      <c r="C38" s="35">
        <v>6.0000000000000001E-3</v>
      </c>
      <c r="D38" s="33">
        <f t="shared" si="0"/>
        <v>0</v>
      </c>
    </row>
    <row r="39" spans="1:7" s="39" customFormat="1" ht="13.9" customHeight="1" x14ac:dyDescent="0.2">
      <c r="A39" s="135"/>
      <c r="B39" s="36" t="s">
        <v>32</v>
      </c>
      <c r="C39" s="37">
        <f>SUM(C31:C38)</f>
        <v>0.3680000000000001</v>
      </c>
      <c r="D39" s="38">
        <f>ROUND(SUM(D31:D38),2)</f>
        <v>0</v>
      </c>
      <c r="F39" s="40"/>
    </row>
    <row r="40" spans="1:7" x14ac:dyDescent="0.2">
      <c r="A40" s="134" t="s">
        <v>33</v>
      </c>
      <c r="B40" s="134"/>
      <c r="C40" s="41" t="s">
        <v>5</v>
      </c>
      <c r="D40" s="42" t="s">
        <v>23</v>
      </c>
    </row>
    <row r="41" spans="1:7" ht="11.45" customHeight="1" x14ac:dyDescent="0.2">
      <c r="A41" s="135"/>
      <c r="B41" s="13" t="s">
        <v>34</v>
      </c>
      <c r="C41" s="43">
        <f>ROUND(1/12,7)</f>
        <v>8.3333299999999999E-2</v>
      </c>
      <c r="D41" s="33">
        <f>ROUND($D$15/12,2)</f>
        <v>0</v>
      </c>
    </row>
    <row r="42" spans="1:7" ht="13.5" customHeight="1" x14ac:dyDescent="0.2">
      <c r="A42" s="135"/>
      <c r="B42" s="44" t="s">
        <v>35</v>
      </c>
      <c r="C42" s="43">
        <f>ROUND($C$39*C$41,7)</f>
        <v>3.0666700000000002E-2</v>
      </c>
      <c r="D42" s="45">
        <f>ROUND(C42*D7,2)</f>
        <v>0</v>
      </c>
      <c r="F42" s="46" t="s">
        <v>36</v>
      </c>
    </row>
    <row r="43" spans="1:7" ht="11.45" customHeight="1" x14ac:dyDescent="0.2">
      <c r="A43" s="135"/>
      <c r="B43" s="44"/>
      <c r="C43" s="47"/>
      <c r="D43" s="48"/>
    </row>
    <row r="44" spans="1:7" ht="11.45" customHeight="1" x14ac:dyDescent="0.2">
      <c r="A44" s="135"/>
      <c r="B44" s="36" t="s">
        <v>32</v>
      </c>
      <c r="C44" s="37">
        <f>SUM(C41:C43)</f>
        <v>0.114</v>
      </c>
      <c r="D44" s="38">
        <f>ROUND(SUM(D41:D42),2)</f>
        <v>0</v>
      </c>
    </row>
    <row r="45" spans="1:7" ht="11.45" customHeight="1" x14ac:dyDescent="0.2">
      <c r="A45" s="134" t="s">
        <v>37</v>
      </c>
      <c r="B45" s="134"/>
      <c r="C45" s="41" t="s">
        <v>5</v>
      </c>
      <c r="D45" s="42" t="s">
        <v>23</v>
      </c>
    </row>
    <row r="46" spans="1:7" ht="12" customHeight="1" x14ac:dyDescent="0.2">
      <c r="A46" s="49"/>
      <c r="B46" s="50" t="s">
        <v>38</v>
      </c>
      <c r="C46" s="51">
        <f>ROUND((((1+1/3)*(G46/12)/12)*G47),7)</f>
        <v>3.704E-4</v>
      </c>
      <c r="D46" s="33">
        <f>ROUND(C46*D7,2)</f>
        <v>0</v>
      </c>
      <c r="F46" s="52" t="s">
        <v>39</v>
      </c>
      <c r="G46" s="1">
        <v>4</v>
      </c>
    </row>
    <row r="47" spans="1:7" ht="11.45" customHeight="1" x14ac:dyDescent="0.2">
      <c r="A47" s="49"/>
      <c r="B47" s="44" t="s">
        <v>40</v>
      </c>
      <c r="C47" s="53">
        <f>ROUND(C39*C46,7)</f>
        <v>1.3630000000000001E-4</v>
      </c>
      <c r="D47" s="33">
        <f>ROUND(C47*D7,2)</f>
        <v>0</v>
      </c>
      <c r="F47" s="52" t="s">
        <v>41</v>
      </c>
      <c r="G47" s="54">
        <v>0.01</v>
      </c>
    </row>
    <row r="48" spans="1:7" ht="11.45" customHeight="1" x14ac:dyDescent="0.2">
      <c r="A48" s="49"/>
      <c r="B48" s="36" t="s">
        <v>32</v>
      </c>
      <c r="C48" s="37">
        <f>SUM(C46:C47)</f>
        <v>5.0670000000000001E-4</v>
      </c>
      <c r="D48" s="38">
        <f>ROUND(SUM(D46:D47),2)</f>
        <v>0</v>
      </c>
    </row>
    <row r="49" spans="1:7" ht="11.45" customHeight="1" x14ac:dyDescent="0.2">
      <c r="A49" s="134" t="s">
        <v>42</v>
      </c>
      <c r="B49" s="134"/>
      <c r="C49" s="41" t="s">
        <v>5</v>
      </c>
      <c r="D49" s="42" t="s">
        <v>23</v>
      </c>
    </row>
    <row r="50" spans="1:7" ht="11.45" customHeight="1" x14ac:dyDescent="0.2">
      <c r="A50" s="135"/>
      <c r="B50" s="13" t="s">
        <v>43</v>
      </c>
      <c r="C50" s="55">
        <f>ROUND(((1/12)*G50),7)</f>
        <v>8.3333000000000001E-3</v>
      </c>
      <c r="D50" s="48">
        <f>ROUND(C50*D7,2)</f>
        <v>0</v>
      </c>
      <c r="F50" s="52" t="s">
        <v>44</v>
      </c>
      <c r="G50" s="56">
        <v>0.1</v>
      </c>
    </row>
    <row r="51" spans="1:7" ht="11.45" customHeight="1" x14ac:dyDescent="0.2">
      <c r="A51" s="135"/>
      <c r="B51" s="44" t="s">
        <v>45</v>
      </c>
      <c r="C51" s="35">
        <f>ROUND(C$36*C$50,7)</f>
        <v>6.667E-4</v>
      </c>
      <c r="D51" s="45">
        <f>ROUND(C51*D$15,2)</f>
        <v>0</v>
      </c>
      <c r="F51" s="52" t="s">
        <v>46</v>
      </c>
      <c r="G51" s="56">
        <v>0.9</v>
      </c>
    </row>
    <row r="52" spans="1:7" ht="11.45" customHeight="1" x14ac:dyDescent="0.2">
      <c r="A52" s="135"/>
      <c r="B52" s="13" t="s">
        <v>47</v>
      </c>
      <c r="C52" s="53">
        <f>ROUND((7/30/12*(G51)),7)</f>
        <v>1.7500000000000002E-2</v>
      </c>
      <c r="D52" s="48">
        <f>ROUND(C52*D7,2)</f>
        <v>0</v>
      </c>
      <c r="F52" s="52" t="s">
        <v>48</v>
      </c>
      <c r="G52" s="56">
        <f>SUM(G50:G51)</f>
        <v>1</v>
      </c>
    </row>
    <row r="53" spans="1:7" ht="11.45" customHeight="1" x14ac:dyDescent="0.2">
      <c r="A53" s="135"/>
      <c r="B53" s="44" t="s">
        <v>49</v>
      </c>
      <c r="C53" s="53">
        <f>ROUND(C$52*C$39,7)</f>
        <v>6.4400000000000004E-3</v>
      </c>
      <c r="D53" s="45">
        <f>ROUND(C$39*D$52,2)</f>
        <v>0</v>
      </c>
    </row>
    <row r="54" spans="1:7" ht="11.45" customHeight="1" x14ac:dyDescent="0.2">
      <c r="A54" s="135"/>
      <c r="B54" s="50" t="s">
        <v>50</v>
      </c>
      <c r="C54" s="53">
        <f>ROUND((((1+(1/12)+(1/12)+(1/3*1/12))*0.4)*0.08)*1,7)</f>
        <v>3.8222199999999998E-2</v>
      </c>
      <c r="D54" s="48">
        <f>ROUND(C54*D15,2)</f>
        <v>0</v>
      </c>
    </row>
    <row r="55" spans="1:7" ht="11.45" customHeight="1" x14ac:dyDescent="0.2">
      <c r="A55" s="135"/>
      <c r="B55" s="36" t="s">
        <v>32</v>
      </c>
      <c r="C55" s="37">
        <f>SUM(C50:C54)</f>
        <v>7.1162200000000009E-2</v>
      </c>
      <c r="D55" s="38">
        <f>ROUND(SUM(D50:D54),2)</f>
        <v>0</v>
      </c>
    </row>
    <row r="56" spans="1:7" ht="11.45" customHeight="1" x14ac:dyDescent="0.2">
      <c r="A56" s="134" t="s">
        <v>51</v>
      </c>
      <c r="B56" s="134"/>
      <c r="C56" s="41" t="s">
        <v>5</v>
      </c>
      <c r="D56" s="42" t="s">
        <v>23</v>
      </c>
      <c r="F56" s="57"/>
    </row>
    <row r="57" spans="1:7" ht="11.45" customHeight="1" x14ac:dyDescent="0.2">
      <c r="A57" s="135"/>
      <c r="B57" s="100" t="s">
        <v>106</v>
      </c>
      <c r="C57" s="43">
        <f>'Base de dados'!E9</f>
        <v>4.1666700000000001E-2</v>
      </c>
      <c r="D57" s="58">
        <f>ROUND(C57*D$15,2)</f>
        <v>0</v>
      </c>
    </row>
    <row r="58" spans="1:7" ht="11.45" customHeight="1" x14ac:dyDescent="0.2">
      <c r="A58" s="135"/>
      <c r="B58" s="13" t="s">
        <v>52</v>
      </c>
      <c r="C58" s="43">
        <f>ROUND(1/3*1/12,7)</f>
        <v>2.7777799999999998E-2</v>
      </c>
      <c r="D58" s="58">
        <f>ROUND(C58*D$15,2)</f>
        <v>0</v>
      </c>
    </row>
    <row r="59" spans="1:7" ht="11.45" customHeight="1" x14ac:dyDescent="0.2">
      <c r="A59" s="135"/>
      <c r="B59" s="13" t="s">
        <v>53</v>
      </c>
      <c r="C59" s="43">
        <f>ROUND($G$59/30/12,7)</f>
        <v>2.7778E-3</v>
      </c>
      <c r="D59" s="58">
        <f t="shared" ref="D59:D62" si="1">ROUND(C59*D$15,2)</f>
        <v>0</v>
      </c>
      <c r="F59" s="52" t="s">
        <v>54</v>
      </c>
      <c r="G59" s="59">
        <v>1</v>
      </c>
    </row>
    <row r="60" spans="1:7" ht="11.45" customHeight="1" x14ac:dyDescent="0.2">
      <c r="A60" s="135"/>
      <c r="B60" s="13" t="s">
        <v>55</v>
      </c>
      <c r="C60" s="43">
        <f>ROUND((1/30/12*$G$60)*$G$61,7)</f>
        <v>1.3889999999999999E-4</v>
      </c>
      <c r="D60" s="58">
        <f t="shared" si="1"/>
        <v>0</v>
      </c>
      <c r="F60" s="52" t="s">
        <v>56</v>
      </c>
      <c r="G60" s="59">
        <v>5</v>
      </c>
    </row>
    <row r="61" spans="1:7" ht="11.45" customHeight="1" x14ac:dyDescent="0.2">
      <c r="A61" s="135"/>
      <c r="B61" s="13" t="s">
        <v>57</v>
      </c>
      <c r="C61" s="43">
        <f>ROUND((1/30/12)*$G$62,7)</f>
        <v>2.7778E-3</v>
      </c>
      <c r="D61" s="58">
        <f t="shared" si="1"/>
        <v>0</v>
      </c>
      <c r="F61" s="52" t="s">
        <v>58</v>
      </c>
      <c r="G61" s="56">
        <v>0.01</v>
      </c>
    </row>
    <row r="62" spans="1:7" ht="11.45" customHeight="1" x14ac:dyDescent="0.2">
      <c r="A62" s="135"/>
      <c r="B62" s="13" t="s">
        <v>59</v>
      </c>
      <c r="C62" s="43">
        <f>ROUND((((1/30)/12)*$G$63)*$G$64,7)</f>
        <v>4.1669999999999999E-4</v>
      </c>
      <c r="D62" s="58">
        <f t="shared" si="1"/>
        <v>0</v>
      </c>
      <c r="F62" s="52" t="s">
        <v>60</v>
      </c>
      <c r="G62" s="59">
        <v>1</v>
      </c>
    </row>
    <row r="63" spans="1:7" ht="11.45" customHeight="1" x14ac:dyDescent="0.2">
      <c r="A63" s="135"/>
      <c r="B63" s="19" t="s">
        <v>61</v>
      </c>
      <c r="C63" s="60">
        <f>SUM(C57:C62)</f>
        <v>7.555569999999999E-2</v>
      </c>
      <c r="D63" s="29">
        <f>ROUND(C63*D$15,2)</f>
        <v>0</v>
      </c>
      <c r="F63" s="52" t="s">
        <v>62</v>
      </c>
      <c r="G63" s="59">
        <v>15</v>
      </c>
    </row>
    <row r="64" spans="1:7" ht="11.45" customHeight="1" x14ac:dyDescent="0.2">
      <c r="A64" s="135"/>
      <c r="B64" s="44" t="s">
        <v>63</v>
      </c>
      <c r="C64" s="60">
        <f>ROUND(C63*C39,7)</f>
        <v>2.7804499999999999E-2</v>
      </c>
      <c r="D64" s="33">
        <f>ROUND(C39*D$63,2)</f>
        <v>0</v>
      </c>
      <c r="F64" s="52" t="s">
        <v>64</v>
      </c>
      <c r="G64" s="56">
        <v>0.01</v>
      </c>
    </row>
    <row r="65" spans="1:5" ht="11.45" customHeight="1" x14ac:dyDescent="0.2">
      <c r="A65" s="135"/>
      <c r="B65" s="36" t="s">
        <v>32</v>
      </c>
      <c r="C65" s="61">
        <f>C63+C64</f>
        <v>0.10336019999999999</v>
      </c>
      <c r="D65" s="38">
        <f>ROUND(D63+D64,2)</f>
        <v>0</v>
      </c>
    </row>
    <row r="66" spans="1:5" ht="21" customHeight="1" x14ac:dyDescent="0.2">
      <c r="A66" s="141" t="s">
        <v>65</v>
      </c>
      <c r="B66" s="141"/>
      <c r="C66" s="62"/>
      <c r="D66" s="62"/>
    </row>
    <row r="67" spans="1:5" ht="11.45" customHeight="1" x14ac:dyDescent="0.2">
      <c r="A67" s="63">
        <v>4</v>
      </c>
      <c r="B67" s="1" t="s">
        <v>66</v>
      </c>
      <c r="C67" s="64"/>
      <c r="D67" s="48"/>
    </row>
    <row r="68" spans="1:5" ht="11.45" customHeight="1" x14ac:dyDescent="0.2">
      <c r="A68" s="63" t="s">
        <v>67</v>
      </c>
      <c r="B68" s="65" t="s">
        <v>68</v>
      </c>
      <c r="C68" s="66">
        <f>C39</f>
        <v>0.3680000000000001</v>
      </c>
      <c r="D68" s="67">
        <f>D39</f>
        <v>0</v>
      </c>
    </row>
    <row r="69" spans="1:5" ht="11.45" customHeight="1" x14ac:dyDescent="0.2">
      <c r="A69" s="63" t="s">
        <v>69</v>
      </c>
      <c r="B69" s="49" t="s">
        <v>70</v>
      </c>
      <c r="C69" s="66">
        <f>C44</f>
        <v>0.114</v>
      </c>
      <c r="D69" s="67">
        <f>D44</f>
        <v>0</v>
      </c>
    </row>
    <row r="70" spans="1:5" ht="11.45" customHeight="1" x14ac:dyDescent="0.2">
      <c r="A70" s="63" t="s">
        <v>71</v>
      </c>
      <c r="B70" s="49" t="s">
        <v>72</v>
      </c>
      <c r="C70" s="66">
        <f>C48</f>
        <v>5.0670000000000001E-4</v>
      </c>
      <c r="D70" s="67">
        <f>D48</f>
        <v>0</v>
      </c>
    </row>
    <row r="71" spans="1:5" ht="11.45" customHeight="1" x14ac:dyDescent="0.2">
      <c r="A71" s="63" t="s">
        <v>73</v>
      </c>
      <c r="B71" s="49" t="s">
        <v>74</v>
      </c>
      <c r="C71" s="66">
        <f>C55</f>
        <v>7.1162200000000009E-2</v>
      </c>
      <c r="D71" s="67">
        <f>D55</f>
        <v>0</v>
      </c>
    </row>
    <row r="72" spans="1:5" ht="11.45" customHeight="1" x14ac:dyDescent="0.2">
      <c r="A72" s="63" t="s">
        <v>75</v>
      </c>
      <c r="B72" s="49" t="s">
        <v>76</v>
      </c>
      <c r="C72" s="66">
        <f>C65</f>
        <v>0.10336019999999999</v>
      </c>
      <c r="D72" s="67">
        <f>D65</f>
        <v>0</v>
      </c>
    </row>
    <row r="73" spans="1:5" ht="11.45" customHeight="1" x14ac:dyDescent="0.2">
      <c r="A73" s="49"/>
      <c r="B73" s="36" t="s">
        <v>32</v>
      </c>
      <c r="C73" s="68">
        <f>SUM(C68:C72)</f>
        <v>0.65702910000000014</v>
      </c>
      <c r="D73" s="69">
        <f>SUM(D68:D72)</f>
        <v>0</v>
      </c>
    </row>
    <row r="74" spans="1:5" ht="11.45" customHeight="1" x14ac:dyDescent="0.2">
      <c r="A74" s="49"/>
      <c r="B74" s="70"/>
      <c r="C74" s="71"/>
      <c r="D74" s="72"/>
    </row>
    <row r="75" spans="1:5" ht="11.45" customHeight="1" x14ac:dyDescent="0.2">
      <c r="A75" s="49"/>
      <c r="B75" s="36" t="s">
        <v>77</v>
      </c>
      <c r="C75" s="73"/>
      <c r="D75" s="74">
        <f>ROUND(D15+D23+D28+D73,2)</f>
        <v>0</v>
      </c>
    </row>
    <row r="76" spans="1:5" ht="14.45" customHeight="1" x14ac:dyDescent="0.2">
      <c r="A76" s="141" t="s">
        <v>78</v>
      </c>
      <c r="B76" s="141"/>
      <c r="C76" s="75"/>
      <c r="D76" s="75"/>
    </row>
    <row r="77" spans="1:5" ht="11.45" customHeight="1" x14ac:dyDescent="0.2">
      <c r="A77" s="63">
        <v>5</v>
      </c>
      <c r="B77" s="44"/>
      <c r="C77" s="30" t="s">
        <v>5</v>
      </c>
      <c r="D77" s="31" t="s">
        <v>23</v>
      </c>
    </row>
    <row r="78" spans="1:5" ht="11.45" customHeight="1" x14ac:dyDescent="0.2">
      <c r="A78" s="63" t="s">
        <v>79</v>
      </c>
      <c r="B78" s="76" t="s">
        <v>80</v>
      </c>
      <c r="C78" s="77">
        <v>4.4999999999999998E-2</v>
      </c>
      <c r="D78" s="33">
        <f>ROUND(C78*$D$75,2)</f>
        <v>0</v>
      </c>
      <c r="E78" s="78"/>
    </row>
    <row r="79" spans="1:5" ht="11.45" customHeight="1" x14ac:dyDescent="0.2">
      <c r="A79" s="63" t="s">
        <v>81</v>
      </c>
      <c r="B79" s="79" t="s">
        <v>82</v>
      </c>
      <c r="C79" s="66">
        <v>4.4999999999999998E-2</v>
      </c>
      <c r="D79" s="33">
        <f>ROUND((D$75+D$78)*C$79,2)</f>
        <v>0</v>
      </c>
      <c r="E79" s="80"/>
    </row>
    <row r="80" spans="1:5" ht="11.45" customHeight="1" x14ac:dyDescent="0.2">
      <c r="A80" s="81" t="s">
        <v>83</v>
      </c>
      <c r="B80" s="79" t="s">
        <v>84</v>
      </c>
      <c r="C80" s="66">
        <f>SUM(C81:C86)</f>
        <v>0.14250000000000002</v>
      </c>
      <c r="D80" s="82">
        <f>SUM(D81:D86)</f>
        <v>0</v>
      </c>
      <c r="E80" s="78"/>
    </row>
    <row r="81" spans="1:7" ht="11.45" customHeight="1" x14ac:dyDescent="0.2">
      <c r="A81" s="139" t="s">
        <v>85</v>
      </c>
      <c r="B81" s="83" t="s">
        <v>86</v>
      </c>
      <c r="C81" s="84">
        <v>1.6500000000000001E-2</v>
      </c>
      <c r="D81" s="85">
        <f>ROUND(C81*D90,2)</f>
        <v>0</v>
      </c>
      <c r="E81" s="78"/>
    </row>
    <row r="82" spans="1:7" ht="11.45" customHeight="1" x14ac:dyDescent="0.2">
      <c r="A82" s="140"/>
      <c r="B82" s="83" t="s">
        <v>87</v>
      </c>
      <c r="C82" s="86">
        <v>7.5999999999999998E-2</v>
      </c>
      <c r="D82" s="85">
        <f>ROUND(C82*D90,2)</f>
        <v>0</v>
      </c>
      <c r="E82" s="78"/>
    </row>
    <row r="83" spans="1:7" ht="11.45" customHeight="1" x14ac:dyDescent="0.2">
      <c r="A83" s="63" t="s">
        <v>88</v>
      </c>
      <c r="B83" s="13" t="s">
        <v>89</v>
      </c>
      <c r="C83" s="84"/>
      <c r="D83" s="85"/>
      <c r="E83" s="78"/>
    </row>
    <row r="84" spans="1:7" x14ac:dyDescent="0.2">
      <c r="A84" s="63" t="s">
        <v>90</v>
      </c>
      <c r="B84" s="13" t="s">
        <v>91</v>
      </c>
      <c r="C84" s="84">
        <v>0.05</v>
      </c>
      <c r="D84" s="85">
        <f>ROUND(C84*D90,2)</f>
        <v>0</v>
      </c>
    </row>
    <row r="85" spans="1:7" x14ac:dyDescent="0.2">
      <c r="A85" s="63" t="s">
        <v>92</v>
      </c>
      <c r="B85" s="50" t="s">
        <v>93</v>
      </c>
      <c r="C85" s="84"/>
      <c r="D85" s="33"/>
    </row>
    <row r="86" spans="1:7" x14ac:dyDescent="0.2">
      <c r="A86" s="63"/>
      <c r="B86" s="76"/>
      <c r="C86" s="77"/>
      <c r="D86" s="33"/>
      <c r="E86" s="78"/>
    </row>
    <row r="87" spans="1:7" s="89" customFormat="1" ht="15" x14ac:dyDescent="0.2">
      <c r="A87" s="87"/>
      <c r="B87" s="36" t="s">
        <v>94</v>
      </c>
      <c r="C87" s="61">
        <f>SUM(C78:C80)</f>
        <v>0.23250000000000001</v>
      </c>
      <c r="D87" s="88">
        <f>ROUND(SUM(D78:D80),2)</f>
        <v>0</v>
      </c>
    </row>
    <row r="88" spans="1:7" s="89" customFormat="1" ht="13.15" customHeight="1" x14ac:dyDescent="0.2">
      <c r="A88" s="90"/>
      <c r="B88" s="90"/>
      <c r="C88" s="91"/>
      <c r="D88" s="91"/>
    </row>
    <row r="89" spans="1:7" ht="18" customHeight="1" x14ac:dyDescent="0.2">
      <c r="A89" s="92" t="s">
        <v>95</v>
      </c>
      <c r="B89" s="93"/>
      <c r="C89" s="41" t="s">
        <v>96</v>
      </c>
      <c r="D89" s="42" t="s">
        <v>23</v>
      </c>
      <c r="F89" s="57"/>
    </row>
    <row r="90" spans="1:7" ht="16.5" customHeight="1" x14ac:dyDescent="0.2">
      <c r="A90" s="94"/>
      <c r="B90" s="95" t="s">
        <v>97</v>
      </c>
      <c r="C90" s="96">
        <v>1</v>
      </c>
      <c r="D90" s="97">
        <f>ROUND(($D$75+$D$78+$D$79)/(1-$C$80),2)</f>
        <v>0</v>
      </c>
      <c r="G90" s="26"/>
    </row>
    <row r="92" spans="1:7" x14ac:dyDescent="0.2">
      <c r="D92" s="57"/>
    </row>
  </sheetData>
  <mergeCells count="20">
    <mergeCell ref="A81:A82"/>
    <mergeCell ref="A49:B49"/>
    <mergeCell ref="A50:A55"/>
    <mergeCell ref="A56:B56"/>
    <mergeCell ref="A57:A65"/>
    <mergeCell ref="A66:B66"/>
    <mergeCell ref="A76:B76"/>
    <mergeCell ref="B1:D1"/>
    <mergeCell ref="A45:B45"/>
    <mergeCell ref="A6:B6"/>
    <mergeCell ref="A7:A15"/>
    <mergeCell ref="A16:B16"/>
    <mergeCell ref="A17:A23"/>
    <mergeCell ref="A24:B24"/>
    <mergeCell ref="A26:A28"/>
    <mergeCell ref="A29:B29"/>
    <mergeCell ref="A30:B30"/>
    <mergeCell ref="A31:A39"/>
    <mergeCell ref="A40:B40"/>
    <mergeCell ref="A41:A44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3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19</vt:i4>
      </vt:variant>
    </vt:vector>
  </HeadingPairs>
  <TitlesOfParts>
    <vt:vector size="31" baseType="lpstr">
      <vt:lpstr>Base de dados</vt:lpstr>
      <vt:lpstr>subitem 1.1</vt:lpstr>
      <vt:lpstr>subitem 1.2</vt:lpstr>
      <vt:lpstr>subitem 1.3</vt:lpstr>
      <vt:lpstr>subitem 1.4</vt:lpstr>
      <vt:lpstr>subitem 1.5</vt:lpstr>
      <vt:lpstr>subitem 1.6</vt:lpstr>
      <vt:lpstr>subitem 1.7</vt:lpstr>
      <vt:lpstr>subitem 1.8</vt:lpstr>
      <vt:lpstr>subitem 1.9</vt:lpstr>
      <vt:lpstr>Uniformes</vt:lpstr>
      <vt:lpstr>EPIs</vt:lpstr>
      <vt:lpstr>'Base de dados'!Area_de_impressao</vt:lpstr>
      <vt:lpstr>'subitem 1.1'!Area_de_impressao</vt:lpstr>
      <vt:lpstr>'subitem 1.2'!Area_de_impressao</vt:lpstr>
      <vt:lpstr>'subitem 1.3'!Area_de_impressao</vt:lpstr>
      <vt:lpstr>'subitem 1.4'!Area_de_impressao</vt:lpstr>
      <vt:lpstr>'subitem 1.5'!Area_de_impressao</vt:lpstr>
      <vt:lpstr>'subitem 1.6'!Area_de_impressao</vt:lpstr>
      <vt:lpstr>'subitem 1.7'!Area_de_impressao</vt:lpstr>
      <vt:lpstr>'subitem 1.8'!Area_de_impressao</vt:lpstr>
      <vt:lpstr>'subitem 1.9'!Area_de_impressao</vt:lpstr>
      <vt:lpstr>'subitem 1.1'!Print_Area</vt:lpstr>
      <vt:lpstr>'subitem 1.2'!Print_Area</vt:lpstr>
      <vt:lpstr>'subitem 1.3'!Print_Area</vt:lpstr>
      <vt:lpstr>'subitem 1.4'!Print_Area</vt:lpstr>
      <vt:lpstr>'subitem 1.5'!Print_Area</vt:lpstr>
      <vt:lpstr>'subitem 1.6'!Print_Area</vt:lpstr>
      <vt:lpstr>'subitem 1.7'!Print_Area</vt:lpstr>
      <vt:lpstr>'subitem 1.8'!Print_Area</vt:lpstr>
      <vt:lpstr>'subitem 1.9'!Print_Area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Jorge Luiz de Almeida Amaral Junior</cp:lastModifiedBy>
  <cp:lastPrinted>2024-11-01T19:23:15Z</cp:lastPrinted>
  <dcterms:created xsi:type="dcterms:W3CDTF">2020-07-08T17:34:51Z</dcterms:created>
  <dcterms:modified xsi:type="dcterms:W3CDTF">2026-06-22T13:16:59Z</dcterms:modified>
</cp:coreProperties>
</file>